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codeName="ThisWorkbook"/>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15/"/>
    </mc:Choice>
  </mc:AlternateContent>
  <xr:revisionPtr revIDLastSave="56" documentId="11_ECF9C4EA3A4209E3998B4298F30BEE7892E98E3C" xr6:coauthVersionLast="47" xr6:coauthVersionMax="47" xr10:uidLastSave="{6C937CF2-0297-4BE0-9397-5F177CDE4E14}"/>
  <bookViews>
    <workbookView xWindow="-120" yWindow="-120" windowWidth="29040" windowHeight="15840" tabRatio="907" xr2:uid="{00000000-000D-0000-FFFF-FFFF00000000}"/>
  </bookViews>
  <sheets>
    <sheet name=" بيان الإيرادات والمصروفات" sheetId="2" r:id="rId1"/>
    <sheet name="إيرادات النفط " sheetId="53" r:id="rId2"/>
    <sheet name="مصروفات وايرادات الوزارات" sheetId="56" r:id="rId3"/>
    <sheet name="الايرادات" sheetId="57" r:id="rId4"/>
    <sheet name="تفصيل الإيرادات" sheetId="58" r:id="rId5"/>
    <sheet name="الميزانية المعتمدة" sheetId="62" r:id="rId6"/>
    <sheet name="مناقلات الميزانية" sheetId="70" r:id="rId7"/>
    <sheet name="مصروفات الوزارات" sheetId="71" r:id="rId8"/>
    <sheet name="مصروفات الوزارات (2)" sheetId="64" state="hidden" r:id="rId9"/>
    <sheet name="تفصيل المصروفات" sheetId="65" r:id="rId10"/>
    <sheet name="مصروفات الميزانية التحويلية" sheetId="36" r:id="rId11"/>
    <sheet name="مشاريع" sheetId="59" r:id="rId12"/>
    <sheet name="الإعتمادات المدورة" sheetId="28" state="hidden" r:id="rId13"/>
    <sheet name="المقبوضات والمدفوعات" sheetId="50" r:id="rId14"/>
    <sheet name="المطلوبات المستحقة" sheetId="66" r:id="rId15"/>
    <sheet name="المصروفات المستحقة" sheetId="67" r:id="rId16"/>
    <sheet name="الارتباطات" sheetId="68" r:id="rId17"/>
    <sheet name="التمويـل" sheetId="61" r:id="rId18"/>
    <sheet name="التسهيلات الإئتمانية " sheetId="44" r:id="rId19"/>
  </sheets>
  <externalReferences>
    <externalReference r:id="rId20"/>
  </externalReferences>
  <definedNames>
    <definedName name="leer" localSheetId="13">'[1]تفصيل المصروفات (3)'!$A$2:$A$6</definedName>
    <definedName name="leer">'[1]تفصيل المصروفات (3)'!$A$2:$A$6</definedName>
    <definedName name="_xlnm.Print_Area" localSheetId="0">' بيان الإيرادات والمصروفات'!$A$1:$E$41</definedName>
    <definedName name="_xlnm.Print_Area" localSheetId="16">الارتباطات!$A$1:$E$19</definedName>
    <definedName name="_xlnm.Print_Area" localSheetId="12">'الإعتمادات المدورة'!$A$1:$C$29</definedName>
    <definedName name="_xlnm.Print_Area" localSheetId="3">الايرادات!$A$1:$L$44</definedName>
    <definedName name="_xlnm.Print_Area" localSheetId="18">'التسهيلات الإئتمانية '!$A$1:$D$13</definedName>
    <definedName name="_xlnm.Print_Area" localSheetId="17">التمويـل!$A$1:$F$14</definedName>
    <definedName name="_xlnm.Print_Area" localSheetId="15">'المصروفات المستحقة'!$A$1:$E$16</definedName>
    <definedName name="_xlnm.Print_Area" localSheetId="14">'المطلوبات المستحقة'!$A$1:$E$16</definedName>
    <definedName name="_xlnm.Print_Area" localSheetId="13">'المقبوضات والمدفوعات'!$A$1:$D$37</definedName>
    <definedName name="_xlnm.Print_Area" localSheetId="5">'الميزانية المعتمدة'!$A$1:$I$27</definedName>
    <definedName name="_xlnm.Print_Area" localSheetId="1">'إيرادات النفط '!$A$1:$C$22</definedName>
    <definedName name="_xlnm.Print_Area" localSheetId="4">'تفصيل الإيرادات'!$A$1:$I$211</definedName>
    <definedName name="_xlnm.Print_Area" localSheetId="9">'تفصيل المصروفات'!$A$1:$I$463</definedName>
    <definedName name="_xlnm.Print_Area" localSheetId="11">مشاريع!$A$1:$F$40</definedName>
    <definedName name="_xlnm.Print_Area" localSheetId="10">'مصروفات الميزانية التحويلية'!$A$1:$E$19</definedName>
    <definedName name="_xlnm.Print_Area" localSheetId="7">'مصروفات الوزارات'!$A$1:$L$57</definedName>
    <definedName name="_xlnm.Print_Area" localSheetId="8">'مصروفات الوزارات (2)'!$A$1:$L$59</definedName>
    <definedName name="_xlnm.Print_Area" localSheetId="2">'مصروفات وايرادات الوزارات'!$A$1:$K$61</definedName>
    <definedName name="_xlnm.Print_Area" localSheetId="6">'مناقلات الميزانية'!$A$1:$G$129</definedName>
    <definedName name="_xlnm.Print_Titles" localSheetId="4">'تفصيل الإيرادات'!$63:$66</definedName>
    <definedName name="_xlnm.Print_Titles" localSheetId="9">'تفصيل المصروفات'!$50:$53</definedName>
    <definedName name="_xlnm.Print_Titles" localSheetId="10">'مصروفات الميزانية التحويلية'!$1:$4</definedName>
    <definedName name="_xlnm.Print_Titles" localSheetId="8">'مصروفات الوزارات (2)'!$21:$23</definedName>
    <definedName name="_xlnm.Print_Titles" localSheetId="6">'مناقلات الميزانية'!$43:$45</definedName>
    <definedName name="المصروفات_حسب_الأبواب_والأقسام_والبنود" localSheetId="16">#REF!</definedName>
    <definedName name="المصروفات_حسب_الأبواب_والأقسام_والبنود" localSheetId="3">#REF!</definedName>
    <definedName name="المصروفات_حسب_الأبواب_والأقسام_والبنود" localSheetId="17">#REF!</definedName>
    <definedName name="المصروفات_حسب_الأبواب_والأقسام_والبنود" localSheetId="4">#REF!</definedName>
    <definedName name="المصروفات_حسب_الأبواب_والأقسام_والبنود" localSheetId="11">#REF!</definedName>
    <definedName name="المصروفات_حسب_الأبواب_والأقسام_والبنود" localSheetId="7">#REF!</definedName>
    <definedName name="المصروفات_حسب_الأبواب_والأقسام_والبنود" localSheetId="2">#REF!</definedName>
    <definedName name="المصروفات_حسب_الأبواب_والأقسام_والبنود">#REF!</definedName>
  </definedNames>
  <calcPr calcId="191029"/>
  <customWorkbookViews>
    <customWorkbookView name="mfadtr1 - Personal View" guid="{8B0CEBC0-8CF2-4235-AE87-6B90A4C21969}" mergeInterval="0" personalView="1" maximized="1" windowWidth="1020" windowHeight="622" tabRatio="824" activeSheetId="12"/>
    <customWorkbookView name="mfadhkm - Personal View" guid="{59AEDEC5-F969-4EC4-8B7C-A5FABAF15261}" mergeInterval="0" changesSavedWin="1" personalView="1" maximized="1" windowWidth="796" windowHeight="454" tabRatio="824"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70" l="1"/>
  <c r="B41" i="70"/>
  <c r="G48" i="65"/>
  <c r="I48" i="65"/>
  <c r="F48" i="65"/>
  <c r="F61" i="56"/>
  <c r="C57" i="71" l="1"/>
  <c r="G49" i="58"/>
  <c r="I49" i="58"/>
  <c r="F49" i="58"/>
  <c r="D6" i="36" l="1"/>
  <c r="D7" i="36"/>
  <c r="D8" i="36"/>
  <c r="D9" i="36"/>
  <c r="D10" i="36"/>
  <c r="D12" i="36"/>
  <c r="D13" i="36"/>
  <c r="D14" i="36"/>
  <c r="D15" i="36"/>
  <c r="D16" i="36"/>
  <c r="D17" i="36"/>
  <c r="D18" i="36"/>
  <c r="D5" i="36"/>
  <c r="J61" i="56" l="1"/>
  <c r="I61" i="56"/>
  <c r="G61" i="56"/>
  <c r="D61" i="56"/>
  <c r="L57" i="71"/>
  <c r="K57" i="71" l="1"/>
  <c r="G57" i="71"/>
  <c r="D57" i="71"/>
  <c r="J5" i="71"/>
  <c r="J6" i="71"/>
  <c r="J7" i="71"/>
  <c r="J8" i="71"/>
  <c r="J9" i="71"/>
  <c r="J10" i="71"/>
  <c r="J11" i="71"/>
  <c r="J12" i="71"/>
  <c r="J13" i="71"/>
  <c r="J14" i="71"/>
  <c r="J15" i="71"/>
  <c r="J16" i="71"/>
  <c r="J17" i="71"/>
  <c r="J18" i="71"/>
  <c r="J19" i="71"/>
  <c r="J20" i="71"/>
  <c r="J21" i="71"/>
  <c r="J22" i="71"/>
  <c r="J23" i="71"/>
  <c r="J24" i="71"/>
  <c r="J25" i="71"/>
  <c r="J26" i="71"/>
  <c r="J27" i="71"/>
  <c r="J28" i="71"/>
  <c r="J32" i="71"/>
  <c r="J33" i="71"/>
  <c r="J34" i="71"/>
  <c r="J35" i="71"/>
  <c r="J37" i="71"/>
  <c r="J38" i="71"/>
  <c r="J39" i="71"/>
  <c r="J40" i="71"/>
  <c r="J41" i="71"/>
  <c r="J43" i="71"/>
  <c r="J44" i="71"/>
  <c r="J45" i="71"/>
  <c r="J46" i="71"/>
  <c r="J47" i="71"/>
  <c r="J48" i="71"/>
  <c r="J49" i="71"/>
  <c r="J50" i="71"/>
  <c r="J51" i="71"/>
  <c r="J52" i="71"/>
  <c r="J53" i="71"/>
  <c r="J54" i="71"/>
  <c r="J55" i="71"/>
  <c r="J56" i="71"/>
  <c r="J4" i="71"/>
  <c r="E57" i="71"/>
  <c r="F57" i="71"/>
  <c r="H57" i="71"/>
  <c r="I57" i="71"/>
  <c r="J57" i="71" l="1"/>
  <c r="E128" i="70"/>
  <c r="G128" i="70" s="1"/>
  <c r="E127" i="70"/>
  <c r="G127" i="70" s="1"/>
  <c r="E126" i="70"/>
  <c r="G126" i="70" s="1"/>
  <c r="E125" i="70"/>
  <c r="G125" i="70" s="1"/>
  <c r="E124" i="70"/>
  <c r="G124" i="70" s="1"/>
  <c r="E123" i="70"/>
  <c r="G123" i="70" s="1"/>
  <c r="E122" i="70"/>
  <c r="G122" i="70" s="1"/>
  <c r="E121" i="70"/>
  <c r="G121" i="70" s="1"/>
  <c r="E120" i="70"/>
  <c r="G120" i="70" s="1"/>
  <c r="E119" i="70"/>
  <c r="G119" i="70" s="1"/>
  <c r="E118" i="70"/>
  <c r="G118" i="70" s="1"/>
  <c r="E117" i="70"/>
  <c r="G117" i="70" s="1"/>
  <c r="E116" i="70"/>
  <c r="G116" i="70" s="1"/>
  <c r="E115" i="70"/>
  <c r="G115" i="70" s="1"/>
  <c r="E114" i="70"/>
  <c r="G114" i="70" s="1"/>
  <c r="E113" i="70"/>
  <c r="G113" i="70" s="1"/>
  <c r="E112" i="70"/>
  <c r="G112" i="70" s="1"/>
  <c r="E111" i="70"/>
  <c r="G111" i="70" s="1"/>
  <c r="E110" i="70"/>
  <c r="G110" i="70" s="1"/>
  <c r="E109" i="70"/>
  <c r="G109" i="70" s="1"/>
  <c r="E108" i="70"/>
  <c r="G108" i="70" s="1"/>
  <c r="F107" i="70"/>
  <c r="D107" i="70"/>
  <c r="C107" i="70"/>
  <c r="B107" i="70"/>
  <c r="E106" i="70"/>
  <c r="G106" i="70" s="1"/>
  <c r="E105" i="70"/>
  <c r="G105" i="70" s="1"/>
  <c r="E104" i="70"/>
  <c r="G104" i="70" s="1"/>
  <c r="E103" i="70"/>
  <c r="G103" i="70" s="1"/>
  <c r="E102" i="70"/>
  <c r="G102" i="70" s="1"/>
  <c r="E101" i="70"/>
  <c r="G101" i="70" s="1"/>
  <c r="E100" i="70"/>
  <c r="G100" i="70" s="1"/>
  <c r="E99" i="70"/>
  <c r="G99" i="70" s="1"/>
  <c r="E98" i="70"/>
  <c r="E97" i="70"/>
  <c r="G97" i="70" s="1"/>
  <c r="E96" i="70"/>
  <c r="G96" i="70" s="1"/>
  <c r="E95" i="70"/>
  <c r="E94" i="70"/>
  <c r="E93" i="70"/>
  <c r="G93" i="70" s="1"/>
  <c r="E92" i="70"/>
  <c r="G92" i="70" s="1"/>
  <c r="E91" i="70"/>
  <c r="G91" i="70" s="1"/>
  <c r="E90" i="70"/>
  <c r="G90" i="70" s="1"/>
  <c r="E89" i="70"/>
  <c r="G89" i="70" s="1"/>
  <c r="E88" i="70"/>
  <c r="G88" i="70" s="1"/>
  <c r="E87" i="70"/>
  <c r="G87" i="70" s="1"/>
  <c r="E86" i="70"/>
  <c r="G86" i="70" s="1"/>
  <c r="E85" i="70"/>
  <c r="G85" i="70" s="1"/>
  <c r="E84" i="70"/>
  <c r="G84" i="70" s="1"/>
  <c r="E83" i="70"/>
  <c r="G83" i="70" s="1"/>
  <c r="E82" i="70"/>
  <c r="G82" i="70" s="1"/>
  <c r="E81" i="70"/>
  <c r="G81" i="70" s="1"/>
  <c r="E80" i="70"/>
  <c r="G80" i="70" s="1"/>
  <c r="E79" i="70"/>
  <c r="G79" i="70" s="1"/>
  <c r="E78" i="70"/>
  <c r="G78" i="70" s="1"/>
  <c r="E77" i="70"/>
  <c r="G77" i="70" s="1"/>
  <c r="E76" i="70"/>
  <c r="G76" i="70" s="1"/>
  <c r="E75" i="70"/>
  <c r="G75" i="70" s="1"/>
  <c r="E74" i="70"/>
  <c r="G74" i="70" s="1"/>
  <c r="E73" i="70"/>
  <c r="G73" i="70" s="1"/>
  <c r="E72" i="70"/>
  <c r="G72" i="70" s="1"/>
  <c r="E71" i="70"/>
  <c r="G71" i="70" s="1"/>
  <c r="E70" i="70"/>
  <c r="G70" i="70" s="1"/>
  <c r="E69" i="70"/>
  <c r="G69" i="70" s="1"/>
  <c r="E68" i="70"/>
  <c r="G68" i="70" s="1"/>
  <c r="E67" i="70"/>
  <c r="G67" i="70" s="1"/>
  <c r="E66" i="70"/>
  <c r="G66" i="70" s="1"/>
  <c r="E65" i="70"/>
  <c r="G65" i="70" s="1"/>
  <c r="F64" i="70"/>
  <c r="D64" i="70"/>
  <c r="C64" i="70"/>
  <c r="C63" i="70" s="1"/>
  <c r="B64" i="70"/>
  <c r="B63" i="70" s="1"/>
  <c r="E61" i="70"/>
  <c r="G61" i="70" s="1"/>
  <c r="E60" i="70"/>
  <c r="G60" i="70" s="1"/>
  <c r="E59" i="70"/>
  <c r="G59" i="70" s="1"/>
  <c r="E58" i="70"/>
  <c r="G58" i="70" s="1"/>
  <c r="E57" i="70"/>
  <c r="G57" i="70" s="1"/>
  <c r="E56" i="70"/>
  <c r="G56" i="70" s="1"/>
  <c r="F55" i="70"/>
  <c r="D55" i="70"/>
  <c r="C55" i="70"/>
  <c r="B55" i="70"/>
  <c r="E53" i="70"/>
  <c r="G53" i="70" s="1"/>
  <c r="E52" i="70"/>
  <c r="G52" i="70" s="1"/>
  <c r="E51" i="70"/>
  <c r="G51" i="70" s="1"/>
  <c r="E50" i="70"/>
  <c r="G50" i="70" s="1"/>
  <c r="E49" i="70"/>
  <c r="G49" i="70" s="1"/>
  <c r="F48" i="70"/>
  <c r="D48" i="70"/>
  <c r="C48" i="70"/>
  <c r="B48" i="70"/>
  <c r="E47" i="70"/>
  <c r="G47" i="70" s="1"/>
  <c r="E46" i="70"/>
  <c r="G46" i="70" s="1"/>
  <c r="E42" i="70"/>
  <c r="E39" i="70"/>
  <c r="G39" i="70" s="1"/>
  <c r="E38" i="70"/>
  <c r="G38" i="70" s="1"/>
  <c r="E37" i="70"/>
  <c r="G37" i="70" s="1"/>
  <c r="E36" i="70"/>
  <c r="G36" i="70" s="1"/>
  <c r="E35" i="70"/>
  <c r="G35" i="70" s="1"/>
  <c r="E34" i="70"/>
  <c r="G34" i="70" s="1"/>
  <c r="E33" i="70"/>
  <c r="G33" i="70" s="1"/>
  <c r="E32" i="70"/>
  <c r="G32" i="70" s="1"/>
  <c r="E31" i="70"/>
  <c r="G31" i="70" s="1"/>
  <c r="E30" i="70"/>
  <c r="G30" i="70" s="1"/>
  <c r="E29" i="70"/>
  <c r="G29" i="70" s="1"/>
  <c r="E28" i="70"/>
  <c r="G28" i="70" s="1"/>
  <c r="F27" i="70"/>
  <c r="D27" i="70"/>
  <c r="C27" i="70"/>
  <c r="B27" i="70"/>
  <c r="E25" i="70"/>
  <c r="G25" i="70" s="1"/>
  <c r="E24" i="70"/>
  <c r="G24" i="70" s="1"/>
  <c r="E23" i="70"/>
  <c r="G23" i="70" s="1"/>
  <c r="E22" i="70"/>
  <c r="G22" i="70" s="1"/>
  <c r="E21" i="70"/>
  <c r="G21" i="70" s="1"/>
  <c r="E20" i="70"/>
  <c r="G20" i="70" s="1"/>
  <c r="E19" i="70"/>
  <c r="G19" i="70" s="1"/>
  <c r="E18" i="70"/>
  <c r="G18" i="70" s="1"/>
  <c r="E17" i="70"/>
  <c r="G17" i="70" s="1"/>
  <c r="E16" i="70"/>
  <c r="G16" i="70" s="1"/>
  <c r="E15" i="70"/>
  <c r="G15" i="70" s="1"/>
  <c r="E14" i="70"/>
  <c r="G14" i="70" s="1"/>
  <c r="E13" i="70"/>
  <c r="G13" i="70" s="1"/>
  <c r="E12" i="70"/>
  <c r="G12" i="70" s="1"/>
  <c r="E11" i="70"/>
  <c r="G11" i="70" s="1"/>
  <c r="E10" i="70"/>
  <c r="G10" i="70" s="1"/>
  <c r="E9" i="70"/>
  <c r="G9" i="70" s="1"/>
  <c r="E8" i="70"/>
  <c r="G8" i="70" s="1"/>
  <c r="E7" i="70"/>
  <c r="G6" i="70"/>
  <c r="G5" i="70"/>
  <c r="F4" i="70"/>
  <c r="D4" i="70"/>
  <c r="C4" i="70"/>
  <c r="B4" i="70"/>
  <c r="F63" i="70" l="1"/>
  <c r="D63" i="70"/>
  <c r="E4" i="70"/>
  <c r="G42" i="70"/>
  <c r="G41" i="70" s="1"/>
  <c r="E41" i="70"/>
  <c r="E27" i="70"/>
  <c r="B129" i="70"/>
  <c r="C129" i="70"/>
  <c r="E48" i="70"/>
  <c r="G48" i="70"/>
  <c r="F129" i="70"/>
  <c r="G7" i="70"/>
  <c r="G4" i="70" s="1"/>
  <c r="G55" i="70"/>
  <c r="G27" i="70"/>
  <c r="G64" i="70"/>
  <c r="D129" i="70"/>
  <c r="G107" i="70"/>
  <c r="E55" i="70"/>
  <c r="E107" i="70"/>
  <c r="E64" i="70"/>
  <c r="E63" i="70" l="1"/>
  <c r="E129" i="70"/>
  <c r="G63" i="70"/>
  <c r="G129" i="70" s="1"/>
  <c r="I89" i="58" l="1"/>
  <c r="H138" i="58" l="1"/>
  <c r="E13" i="67"/>
  <c r="D13" i="67"/>
  <c r="D12" i="66"/>
  <c r="E7" i="59" l="1"/>
  <c r="I421" i="65"/>
  <c r="I417" i="65"/>
  <c r="I311" i="65"/>
  <c r="G416" i="65" a="1"/>
  <c r="G416" i="65" s="1"/>
  <c r="F416" i="65" a="1"/>
  <c r="F416" i="65" s="1"/>
  <c r="I458" i="65"/>
  <c r="I456" i="65"/>
  <c r="I444" i="65"/>
  <c r="I439" i="65"/>
  <c r="I433" i="65"/>
  <c r="I415" i="65"/>
  <c r="I408" i="65"/>
  <c r="I404" i="65"/>
  <c r="I394" i="65"/>
  <c r="I380" i="65"/>
  <c r="I360" i="65"/>
  <c r="I350" i="65"/>
  <c r="I347" i="65"/>
  <c r="I341" i="65"/>
  <c r="I337" i="65"/>
  <c r="I315" i="65"/>
  <c r="I301" i="65"/>
  <c r="I300" i="65"/>
  <c r="I274" i="65" s="1"/>
  <c r="I269" i="65"/>
  <c r="I250" i="65"/>
  <c r="I244" i="65"/>
  <c r="I227" i="65"/>
  <c r="I222" i="65"/>
  <c r="I219" i="65"/>
  <c r="I215" i="65"/>
  <c r="I206" i="65"/>
  <c r="I199" i="65"/>
  <c r="I182" i="65"/>
  <c r="I174" i="65"/>
  <c r="I169" i="65"/>
  <c r="I166" i="65"/>
  <c r="I155" i="65"/>
  <c r="I146" i="65"/>
  <c r="I138" i="65"/>
  <c r="I126" i="65"/>
  <c r="I121" i="65"/>
  <c r="I104" i="65"/>
  <c r="I96" i="65"/>
  <c r="I92" i="65"/>
  <c r="I83" i="65"/>
  <c r="I69" i="65"/>
  <c r="I59" i="65"/>
  <c r="I40" i="65"/>
  <c r="I24" i="65"/>
  <c r="I6" i="65"/>
  <c r="G11" i="58" a="1"/>
  <c r="G11" i="58" s="1"/>
  <c r="F11" i="58" a="1"/>
  <c r="F11" i="58" s="1"/>
  <c r="I208" i="58"/>
  <c r="I198" i="58"/>
  <c r="I191" i="58"/>
  <c r="I188" i="58"/>
  <c r="I185" i="58"/>
  <c r="I178" i="58"/>
  <c r="I175" i="58"/>
  <c r="I174" i="58" s="1"/>
  <c r="I171" i="58"/>
  <c r="I162" i="58"/>
  <c r="I156" i="58"/>
  <c r="I139" i="58"/>
  <c r="I88" i="58" s="1"/>
  <c r="I38" i="58"/>
  <c r="I31" i="58"/>
  <c r="I29" i="58"/>
  <c r="I26" i="58"/>
  <c r="I22" i="58" s="1"/>
  <c r="I10" i="58"/>
  <c r="I6" i="58"/>
  <c r="I155" i="58" l="1"/>
  <c r="F89" i="58"/>
  <c r="G89" i="58"/>
  <c r="H137" i="58"/>
  <c r="E6" i="59"/>
  <c r="E24" i="59"/>
  <c r="H453" i="65"/>
  <c r="E5" i="59"/>
  <c r="H236" i="65"/>
  <c r="G417" i="65"/>
  <c r="H454" i="65"/>
  <c r="G421" i="65"/>
  <c r="G311" i="65"/>
  <c r="H375" i="65"/>
  <c r="F417" i="65"/>
  <c r="H418" i="65"/>
  <c r="H314" i="65"/>
  <c r="F311" i="65"/>
  <c r="H312" i="65"/>
  <c r="H432" i="65"/>
  <c r="F421" i="65"/>
  <c r="I340" i="65"/>
  <c r="I407" i="65"/>
  <c r="I168" i="65"/>
  <c r="I226" i="65"/>
  <c r="I420" i="65"/>
  <c r="I5" i="65"/>
  <c r="I95" i="65"/>
  <c r="H109" i="58"/>
  <c r="H108" i="58"/>
  <c r="I190" i="58"/>
  <c r="I177" i="58"/>
  <c r="I5" i="58"/>
  <c r="I28" i="58"/>
  <c r="C43" i="57" l="1"/>
  <c r="D40" i="59" l="1"/>
  <c r="G178" i="58" l="1"/>
  <c r="G185" i="58"/>
  <c r="F185" i="58"/>
  <c r="C61" i="56" l="1"/>
  <c r="E13" i="62" l="1"/>
  <c r="E12" i="68" l="1"/>
  <c r="D12" i="68"/>
  <c r="E13" i="66"/>
  <c r="D13" i="66"/>
  <c r="H462" i="65"/>
  <c r="H461" i="65"/>
  <c r="H460" i="65"/>
  <c r="H459" i="65"/>
  <c r="G458" i="65"/>
  <c r="F458" i="65"/>
  <c r="H457" i="65"/>
  <c r="G456" i="65"/>
  <c r="F456" i="65"/>
  <c r="H455" i="65"/>
  <c r="H452" i="65"/>
  <c r="H451" i="65"/>
  <c r="H450" i="65"/>
  <c r="H449" i="65"/>
  <c r="H448" i="65"/>
  <c r="H447" i="65"/>
  <c r="H446" i="65"/>
  <c r="H445" i="65"/>
  <c r="G444" i="65"/>
  <c r="F444" i="65"/>
  <c r="H443" i="65"/>
  <c r="H442" i="65"/>
  <c r="H441" i="65"/>
  <c r="H440" i="65"/>
  <c r="G439" i="65"/>
  <c r="F439" i="65"/>
  <c r="H438" i="65"/>
  <c r="H437" i="65"/>
  <c r="H436" i="65"/>
  <c r="H435" i="65"/>
  <c r="H434" i="65"/>
  <c r="G433" i="65"/>
  <c r="F433" i="65"/>
  <c r="H431" i="65"/>
  <c r="H430" i="65"/>
  <c r="H429" i="65"/>
  <c r="H428" i="65"/>
  <c r="H427" i="65"/>
  <c r="H426" i="65"/>
  <c r="H425" i="65"/>
  <c r="H424" i="65"/>
  <c r="H423" i="65"/>
  <c r="H422" i="65"/>
  <c r="H419" i="65"/>
  <c r="H417" i="65"/>
  <c r="H416" i="65"/>
  <c r="G415" i="65"/>
  <c r="F415" i="65"/>
  <c r="H414" i="65"/>
  <c r="H413" i="65"/>
  <c r="H412" i="65"/>
  <c r="H411" i="65"/>
  <c r="H410" i="65"/>
  <c r="H409" i="65"/>
  <c r="G408" i="65"/>
  <c r="F408" i="65"/>
  <c r="H406" i="65"/>
  <c r="H405" i="65"/>
  <c r="G404" i="65"/>
  <c r="F404" i="65"/>
  <c r="H403" i="65"/>
  <c r="H402" i="65"/>
  <c r="H401" i="65"/>
  <c r="H400" i="65"/>
  <c r="H399" i="65"/>
  <c r="H398" i="65"/>
  <c r="H397" i="65"/>
  <c r="H396" i="65"/>
  <c r="H395" i="65"/>
  <c r="G394" i="65"/>
  <c r="F394" i="65"/>
  <c r="H393" i="65"/>
  <c r="H392" i="65"/>
  <c r="H391" i="65"/>
  <c r="H390" i="65"/>
  <c r="H389" i="65"/>
  <c r="H388" i="65"/>
  <c r="H387" i="65"/>
  <c r="H386" i="65"/>
  <c r="H385" i="65"/>
  <c r="H384" i="65"/>
  <c r="H383" i="65"/>
  <c r="H382" i="65"/>
  <c r="H381" i="65"/>
  <c r="G380" i="65"/>
  <c r="F380" i="65"/>
  <c r="H379" i="65"/>
  <c r="H378" i="65"/>
  <c r="H377" i="65"/>
  <c r="H376" i="65"/>
  <c r="H374" i="65"/>
  <c r="H373" i="65"/>
  <c r="H372" i="65"/>
  <c r="H371" i="65"/>
  <c r="H370" i="65"/>
  <c r="H369" i="65"/>
  <c r="H368" i="65"/>
  <c r="H367" i="65"/>
  <c r="H366" i="65"/>
  <c r="H365" i="65"/>
  <c r="H364" i="65"/>
  <c r="H363" i="65"/>
  <c r="H362" i="65"/>
  <c r="H361" i="65"/>
  <c r="G360" i="65"/>
  <c r="F360" i="65"/>
  <c r="H359" i="65"/>
  <c r="H358" i="65"/>
  <c r="H357" i="65"/>
  <c r="H356" i="65"/>
  <c r="H355" i="65"/>
  <c r="H354" i="65"/>
  <c r="H353" i="65"/>
  <c r="H352" i="65"/>
  <c r="H351" i="65"/>
  <c r="G350" i="65"/>
  <c r="F350" i="65"/>
  <c r="H349" i="65"/>
  <c r="H348" i="65"/>
  <c r="H346" i="65"/>
  <c r="H345" i="65"/>
  <c r="H344" i="65"/>
  <c r="H343" i="65"/>
  <c r="H342" i="65"/>
  <c r="G341" i="65"/>
  <c r="F341" i="65"/>
  <c r="H339" i="65"/>
  <c r="H338" i="65"/>
  <c r="G337" i="65"/>
  <c r="F337" i="65"/>
  <c r="H336" i="65"/>
  <c r="H335" i="65"/>
  <c r="H334" i="65"/>
  <c r="H333" i="65"/>
  <c r="H332" i="65"/>
  <c r="H331" i="65"/>
  <c r="H330" i="65"/>
  <c r="H329" i="65"/>
  <c r="H328" i="65"/>
  <c r="H327" i="65"/>
  <c r="H326" i="65"/>
  <c r="H325" i="65"/>
  <c r="H324" i="65"/>
  <c r="H323" i="65"/>
  <c r="H322" i="65"/>
  <c r="H321" i="65"/>
  <c r="H320" i="65"/>
  <c r="H319" i="65"/>
  <c r="H318" i="65"/>
  <c r="H317" i="65"/>
  <c r="H316" i="65"/>
  <c r="G315" i="65"/>
  <c r="F315" i="65"/>
  <c r="H313" i="65"/>
  <c r="H310" i="65"/>
  <c r="H309" i="65"/>
  <c r="H308" i="65"/>
  <c r="H307" i="65"/>
  <c r="H306" i="65"/>
  <c r="H305" i="65"/>
  <c r="H304" i="65"/>
  <c r="H303" i="65"/>
  <c r="H302" i="65"/>
  <c r="G301" i="65"/>
  <c r="F301" i="65"/>
  <c r="H300" i="65"/>
  <c r="H299" i="65"/>
  <c r="H298" i="65"/>
  <c r="H297" i="65"/>
  <c r="H296" i="65"/>
  <c r="H295" i="65"/>
  <c r="H294" i="65"/>
  <c r="H293" i="65"/>
  <c r="H292" i="65"/>
  <c r="H291" i="65"/>
  <c r="H290" i="65"/>
  <c r="H289" i="65"/>
  <c r="H288" i="65"/>
  <c r="H287" i="65"/>
  <c r="H286" i="65"/>
  <c r="H285" i="65"/>
  <c r="H284" i="65"/>
  <c r="H283" i="65"/>
  <c r="H282" i="65"/>
  <c r="H281" i="65"/>
  <c r="H280" i="65"/>
  <c r="H279" i="65"/>
  <c r="H278" i="65"/>
  <c r="H277" i="65"/>
  <c r="H276" i="65"/>
  <c r="H275" i="65"/>
  <c r="G274" i="65"/>
  <c r="F274" i="65"/>
  <c r="H273" i="65"/>
  <c r="H272" i="65"/>
  <c r="H271" i="65"/>
  <c r="H270" i="65"/>
  <c r="G269" i="65"/>
  <c r="F269" i="65"/>
  <c r="H268" i="65"/>
  <c r="H267" i="65"/>
  <c r="H266" i="65"/>
  <c r="H265" i="65"/>
  <c r="H264" i="65"/>
  <c r="H263" i="65"/>
  <c r="H262" i="65"/>
  <c r="H261" i="65"/>
  <c r="H260" i="65"/>
  <c r="H259" i="65"/>
  <c r="H258" i="65"/>
  <c r="H257" i="65"/>
  <c r="H256" i="65"/>
  <c r="H255" i="65"/>
  <c r="H254" i="65"/>
  <c r="H253" i="65"/>
  <c r="H252" i="65"/>
  <c r="H251" i="65"/>
  <c r="G250" i="65"/>
  <c r="F250" i="65"/>
  <c r="H249" i="65"/>
  <c r="H248" i="65"/>
  <c r="H247" i="65"/>
  <c r="H246" i="65"/>
  <c r="H245" i="65"/>
  <c r="G244" i="65"/>
  <c r="F244" i="65"/>
  <c r="H243" i="65"/>
  <c r="H242" i="65"/>
  <c r="H241" i="65"/>
  <c r="H240" i="65"/>
  <c r="H239" i="65"/>
  <c r="H238" i="65"/>
  <c r="H237" i="65"/>
  <c r="H235" i="65"/>
  <c r="H234" i="65"/>
  <c r="H233" i="65"/>
  <c r="H232" i="65"/>
  <c r="H231" i="65"/>
  <c r="H230" i="65"/>
  <c r="H229" i="65"/>
  <c r="H228" i="65"/>
  <c r="G227" i="65"/>
  <c r="F227" i="65"/>
  <c r="H225" i="65"/>
  <c r="H224" i="65"/>
  <c r="H223" i="65"/>
  <c r="G222" i="65"/>
  <c r="F222" i="65"/>
  <c r="H221" i="65"/>
  <c r="H220" i="65"/>
  <c r="G219" i="65"/>
  <c r="F219" i="65"/>
  <c r="H218" i="65"/>
  <c r="H217" i="65"/>
  <c r="H216" i="65"/>
  <c r="G215" i="65"/>
  <c r="F215" i="65"/>
  <c r="H214" i="65"/>
  <c r="H213" i="65"/>
  <c r="H212" i="65"/>
  <c r="H211" i="65"/>
  <c r="H210" i="65"/>
  <c r="H209" i="65"/>
  <c r="H208" i="65"/>
  <c r="H207" i="65"/>
  <c r="G206" i="65"/>
  <c r="F206" i="65"/>
  <c r="H205" i="65"/>
  <c r="H204" i="65"/>
  <c r="H203" i="65"/>
  <c r="H202" i="65"/>
  <c r="H201" i="65"/>
  <c r="H200" i="65"/>
  <c r="G199" i="65"/>
  <c r="F199" i="65"/>
  <c r="H198" i="65"/>
  <c r="H197" i="65"/>
  <c r="H196" i="65"/>
  <c r="H195" i="65"/>
  <c r="H194" i="65"/>
  <c r="H193" i="65"/>
  <c r="H192" i="65"/>
  <c r="H191" i="65"/>
  <c r="H190" i="65"/>
  <c r="H189" i="65"/>
  <c r="H188" i="65"/>
  <c r="H187" i="65"/>
  <c r="H186" i="65"/>
  <c r="H185" i="65"/>
  <c r="H184" i="65"/>
  <c r="H183" i="65"/>
  <c r="G182" i="65"/>
  <c r="F182" i="65"/>
  <c r="H181" i="65"/>
  <c r="H180" i="65"/>
  <c r="H179" i="65"/>
  <c r="H178" i="65"/>
  <c r="H177" i="65"/>
  <c r="H176" i="65"/>
  <c r="H175" i="65"/>
  <c r="G174" i="65"/>
  <c r="F174" i="65"/>
  <c r="H173" i="65"/>
  <c r="H172" i="65"/>
  <c r="H171" i="65"/>
  <c r="H170" i="65"/>
  <c r="G169" i="65"/>
  <c r="F169" i="65"/>
  <c r="H167" i="65"/>
  <c r="G166" i="65"/>
  <c r="F166" i="65"/>
  <c r="H165" i="65"/>
  <c r="H164" i="65"/>
  <c r="H163" i="65"/>
  <c r="H162" i="65"/>
  <c r="H161" i="65"/>
  <c r="H160" i="65"/>
  <c r="H159" i="65"/>
  <c r="H158" i="65"/>
  <c r="H157" i="65"/>
  <c r="H156" i="65"/>
  <c r="G155" i="65"/>
  <c r="F155" i="65"/>
  <c r="H154" i="65"/>
  <c r="H153" i="65"/>
  <c r="H152" i="65"/>
  <c r="H151" i="65"/>
  <c r="H150" i="65"/>
  <c r="H149" i="65"/>
  <c r="H148" i="65"/>
  <c r="H147" i="65"/>
  <c r="G146" i="65"/>
  <c r="F146" i="65"/>
  <c r="H145" i="65"/>
  <c r="H144" i="65"/>
  <c r="H143" i="65"/>
  <c r="H142" i="65"/>
  <c r="H141" i="65"/>
  <c r="H140" i="65"/>
  <c r="H139" i="65"/>
  <c r="G138" i="65"/>
  <c r="F138" i="65"/>
  <c r="H137" i="65"/>
  <c r="H136" i="65"/>
  <c r="H135" i="65"/>
  <c r="H134" i="65"/>
  <c r="H133" i="65"/>
  <c r="H132" i="65"/>
  <c r="H131" i="65"/>
  <c r="H130" i="65"/>
  <c r="H129" i="65"/>
  <c r="H128" i="65"/>
  <c r="H127" i="65"/>
  <c r="G126" i="65"/>
  <c r="F126" i="65"/>
  <c r="H125" i="65"/>
  <c r="H124" i="65"/>
  <c r="H123" i="65"/>
  <c r="H122" i="65"/>
  <c r="G121" i="65"/>
  <c r="F121" i="65"/>
  <c r="H120" i="65"/>
  <c r="H119" i="65"/>
  <c r="H118" i="65"/>
  <c r="H117" i="65"/>
  <c r="H116" i="65"/>
  <c r="H115" i="65"/>
  <c r="H114" i="65"/>
  <c r="H113" i="65"/>
  <c r="H112" i="65"/>
  <c r="H111" i="65"/>
  <c r="H110" i="65"/>
  <c r="H109" i="65"/>
  <c r="H108" i="65"/>
  <c r="H107" i="65"/>
  <c r="H106" i="65"/>
  <c r="H105" i="65"/>
  <c r="G104" i="65"/>
  <c r="F104" i="65"/>
  <c r="H103" i="65"/>
  <c r="H102" i="65"/>
  <c r="H101" i="65"/>
  <c r="H100" i="65"/>
  <c r="H99" i="65"/>
  <c r="H98" i="65"/>
  <c r="H97" i="65"/>
  <c r="G96" i="65"/>
  <c r="F96" i="65"/>
  <c r="H94" i="65"/>
  <c r="H93" i="65"/>
  <c r="G92" i="65"/>
  <c r="F92" i="65"/>
  <c r="H91" i="65"/>
  <c r="H90" i="65"/>
  <c r="H89" i="65"/>
  <c r="H88" i="65"/>
  <c r="H87" i="65"/>
  <c r="H86" i="65"/>
  <c r="H85" i="65"/>
  <c r="H84" i="65"/>
  <c r="G83" i="65"/>
  <c r="F83" i="65"/>
  <c r="H82" i="65"/>
  <c r="H81" i="65"/>
  <c r="H80" i="65"/>
  <c r="H79" i="65"/>
  <c r="H78" i="65"/>
  <c r="H77" i="65"/>
  <c r="H76" i="65"/>
  <c r="H75" i="65"/>
  <c r="H74" i="65"/>
  <c r="H73" i="65"/>
  <c r="H72" i="65"/>
  <c r="H71" i="65"/>
  <c r="H70" i="65"/>
  <c r="G69" i="65"/>
  <c r="F69" i="65"/>
  <c r="H68" i="65"/>
  <c r="H67" i="65"/>
  <c r="H66" i="65"/>
  <c r="H65" i="65"/>
  <c r="H64" i="65"/>
  <c r="H63" i="65"/>
  <c r="H62" i="65"/>
  <c r="H61" i="65"/>
  <c r="H60" i="65"/>
  <c r="G59" i="65"/>
  <c r="F59" i="65"/>
  <c r="H58" i="65"/>
  <c r="H57" i="65"/>
  <c r="H56" i="65"/>
  <c r="H55" i="65"/>
  <c r="H54" i="65"/>
  <c r="H49" i="65"/>
  <c r="H47" i="65"/>
  <c r="H46" i="65"/>
  <c r="H45" i="65"/>
  <c r="H44" i="65"/>
  <c r="H43" i="65"/>
  <c r="H42" i="65"/>
  <c r="H41" i="65"/>
  <c r="G40" i="65"/>
  <c r="F40" i="65"/>
  <c r="H39" i="65"/>
  <c r="H38" i="65"/>
  <c r="H37" i="65"/>
  <c r="H36" i="65"/>
  <c r="H35" i="65"/>
  <c r="H34" i="65"/>
  <c r="H33" i="65"/>
  <c r="H32" i="65"/>
  <c r="H31" i="65"/>
  <c r="H30" i="65"/>
  <c r="H29" i="65"/>
  <c r="H28" i="65"/>
  <c r="H27" i="65"/>
  <c r="H26" i="65"/>
  <c r="H25" i="65"/>
  <c r="G24" i="65"/>
  <c r="F24" i="65"/>
  <c r="H23" i="65"/>
  <c r="H22" i="65"/>
  <c r="H21" i="65"/>
  <c r="H20" i="65"/>
  <c r="H19" i="65"/>
  <c r="H18" i="65"/>
  <c r="H17" i="65"/>
  <c r="H16" i="65"/>
  <c r="H15" i="65"/>
  <c r="H14" i="65"/>
  <c r="H13" i="65"/>
  <c r="H12" i="65"/>
  <c r="H11" i="65"/>
  <c r="H10" i="65"/>
  <c r="H9" i="65"/>
  <c r="H8" i="65"/>
  <c r="H7" i="65"/>
  <c r="G6" i="65"/>
  <c r="F6" i="65"/>
  <c r="L58" i="64"/>
  <c r="K58" i="64"/>
  <c r="I58" i="64"/>
  <c r="H58" i="64"/>
  <c r="G58" i="64"/>
  <c r="F58" i="64"/>
  <c r="E58" i="64"/>
  <c r="D58" i="64"/>
  <c r="C58" i="64"/>
  <c r="J27" i="64"/>
  <c r="H48" i="65" l="1"/>
  <c r="H166" i="65"/>
  <c r="H206" i="65"/>
  <c r="H222" i="65"/>
  <c r="H341" i="65"/>
  <c r="H174" i="65"/>
  <c r="H96" i="65"/>
  <c r="H169" i="65"/>
  <c r="H219" i="65"/>
  <c r="H104" i="65"/>
  <c r="H138" i="65"/>
  <c r="H444" i="65"/>
  <c r="H439" i="65"/>
  <c r="E21" i="2"/>
  <c r="G407" i="65"/>
  <c r="D20" i="2" s="1"/>
  <c r="H10" i="62" s="1"/>
  <c r="H404" i="65"/>
  <c r="H315" i="65"/>
  <c r="H301" i="65"/>
  <c r="H244" i="65"/>
  <c r="H199" i="65"/>
  <c r="H126" i="65"/>
  <c r="H121" i="65"/>
  <c r="H274" i="65"/>
  <c r="H24" i="65"/>
  <c r="H40" i="65"/>
  <c r="E15" i="2"/>
  <c r="E17" i="2"/>
  <c r="H59" i="65"/>
  <c r="H83" i="65"/>
  <c r="H92" i="65"/>
  <c r="G95" i="65"/>
  <c r="D16" i="2" s="1"/>
  <c r="H6" i="62" s="1"/>
  <c r="H155" i="65"/>
  <c r="H227" i="65"/>
  <c r="H394" i="65"/>
  <c r="H415" i="65"/>
  <c r="H146" i="65"/>
  <c r="H311" i="65"/>
  <c r="F340" i="65"/>
  <c r="C19" i="2" s="1"/>
  <c r="E19" i="2"/>
  <c r="E20" i="2"/>
  <c r="H456" i="65"/>
  <c r="H458" i="65"/>
  <c r="H350" i="65"/>
  <c r="J58" i="64"/>
  <c r="G5" i="65"/>
  <c r="D15" i="2" s="1"/>
  <c r="H5" i="62" s="1"/>
  <c r="F168" i="65"/>
  <c r="C17" i="2" s="1"/>
  <c r="F226" i="65"/>
  <c r="C18" i="2" s="1"/>
  <c r="F95" i="65"/>
  <c r="C16" i="2" s="1"/>
  <c r="G168" i="65"/>
  <c r="D17" i="2" s="1"/>
  <c r="H7" i="62" s="1"/>
  <c r="H250" i="65"/>
  <c r="E18" i="2"/>
  <c r="H408" i="65"/>
  <c r="F407" i="65"/>
  <c r="C20" i="2" s="1"/>
  <c r="H69" i="65"/>
  <c r="H182" i="65"/>
  <c r="H215" i="65"/>
  <c r="H269" i="65"/>
  <c r="H347" i="65"/>
  <c r="H337" i="65"/>
  <c r="H6" i="65"/>
  <c r="F5" i="65"/>
  <c r="C15" i="2" s="1"/>
  <c r="G226" i="65"/>
  <c r="D18" i="2" s="1"/>
  <c r="H8" i="62" s="1"/>
  <c r="G340" i="65"/>
  <c r="H360" i="65"/>
  <c r="G420" i="65"/>
  <c r="D21" i="2" s="1"/>
  <c r="H11" i="62" s="1"/>
  <c r="H421" i="65"/>
  <c r="F420" i="65"/>
  <c r="C21" i="2" s="1"/>
  <c r="H380" i="65"/>
  <c r="H433" i="65"/>
  <c r="H340" i="65" l="1"/>
  <c r="I463" i="65"/>
  <c r="E16" i="2"/>
  <c r="D19" i="2"/>
  <c r="H9" i="62" s="1"/>
  <c r="H168" i="65"/>
  <c r="H407" i="65"/>
  <c r="H95" i="65"/>
  <c r="G463" i="65"/>
  <c r="F463" i="65"/>
  <c r="H5" i="65"/>
  <c r="H226" i="65"/>
  <c r="H420" i="65"/>
  <c r="H463" i="65" l="1"/>
  <c r="G13" i="62" l="1"/>
  <c r="F12" i="62"/>
  <c r="F14" i="62" s="1"/>
  <c r="D12" i="62"/>
  <c r="D14" i="62" s="1"/>
  <c r="B12" i="62"/>
  <c r="B14" i="62" s="1"/>
  <c r="E11" i="62"/>
  <c r="G11" i="62" s="1"/>
  <c r="I11" i="62" s="1"/>
  <c r="E10" i="62"/>
  <c r="G10" i="62" s="1"/>
  <c r="E9" i="62"/>
  <c r="G9" i="62" s="1"/>
  <c r="I9" i="62" s="1"/>
  <c r="E8" i="62"/>
  <c r="G8" i="62" s="1"/>
  <c r="I8" i="62" s="1"/>
  <c r="E7" i="62"/>
  <c r="G7" i="62" s="1"/>
  <c r="I7" i="62" s="1"/>
  <c r="E6" i="62"/>
  <c r="G6" i="62" s="1"/>
  <c r="E5" i="62"/>
  <c r="G5" i="62" s="1"/>
  <c r="H12" i="62" l="1"/>
  <c r="I6" i="62"/>
  <c r="I10" i="62"/>
  <c r="G12" i="62"/>
  <c r="G14" i="62" s="1"/>
  <c r="I5" i="62"/>
  <c r="E12" i="62"/>
  <c r="E14" i="62" s="1"/>
  <c r="I12" i="62" l="1"/>
  <c r="E19" i="36" l="1"/>
  <c r="E8" i="59" l="1"/>
  <c r="E37" i="59"/>
  <c r="E32" i="59"/>
  <c r="C8" i="53" l="1"/>
  <c r="B8" i="53"/>
  <c r="B14" i="53"/>
  <c r="C14" i="53"/>
  <c r="B22" i="53" l="1"/>
  <c r="C22" i="53"/>
  <c r="C40" i="59"/>
  <c r="E40" i="59" s="1"/>
  <c r="D23" i="2"/>
  <c r="H13" i="62" s="1"/>
  <c r="I13" i="62" l="1"/>
  <c r="I14" i="62" s="1"/>
  <c r="H14" i="62"/>
  <c r="G208" i="58"/>
  <c r="G198" i="58"/>
  <c r="G191" i="58"/>
  <c r="G188" i="58"/>
  <c r="G177" i="58" s="1"/>
  <c r="G171" i="58"/>
  <c r="G162" i="58"/>
  <c r="G156" i="58"/>
  <c r="G38" i="58"/>
  <c r="G31" i="58"/>
  <c r="G10" i="58"/>
  <c r="G6" i="58"/>
  <c r="G139" i="58"/>
  <c r="G175" i="58"/>
  <c r="G174" i="58" s="1"/>
  <c r="G155" i="58" l="1"/>
  <c r="G190" i="58"/>
  <c r="G88" i="58" l="1"/>
  <c r="D43" i="57" l="1"/>
  <c r="L43" i="57"/>
  <c r="H15" i="58"/>
  <c r="H14" i="58"/>
  <c r="H12" i="58"/>
  <c r="H9" i="58"/>
  <c r="H8" i="58"/>
  <c r="H7" i="58"/>
  <c r="H210" i="58"/>
  <c r="H209" i="58"/>
  <c r="H207" i="58"/>
  <c r="H206" i="58"/>
  <c r="H205" i="58"/>
  <c r="H186" i="58"/>
  <c r="H185" i="58" s="1"/>
  <c r="H130" i="58"/>
  <c r="H77" i="58"/>
  <c r="H169" i="58"/>
  <c r="H172" i="58"/>
  <c r="H170" i="58"/>
  <c r="H154" i="58"/>
  <c r="F139" i="58"/>
  <c r="G26" i="58"/>
  <c r="G22" i="58" s="1"/>
  <c r="F26" i="58"/>
  <c r="F22" i="58" s="1"/>
  <c r="H139" i="58" l="1"/>
  <c r="G5" i="58"/>
  <c r="F208" i="58"/>
  <c r="H208" i="58" s="1"/>
  <c r="F198" i="58"/>
  <c r="H198" i="58" s="1"/>
  <c r="F191" i="58"/>
  <c r="H191" i="58" s="1"/>
  <c r="F188" i="58"/>
  <c r="H188" i="58" s="1"/>
  <c r="F178" i="58"/>
  <c r="F175" i="58"/>
  <c r="F174" i="58" s="1"/>
  <c r="F171" i="58"/>
  <c r="H171" i="58" s="1"/>
  <c r="F162" i="58"/>
  <c r="H162" i="58" s="1"/>
  <c r="F156" i="58"/>
  <c r="H156" i="58" s="1"/>
  <c r="F38" i="58"/>
  <c r="F31" i="58"/>
  <c r="F10" i="58"/>
  <c r="H10" i="58" s="1"/>
  <c r="F6" i="58"/>
  <c r="H6" i="58" s="1"/>
  <c r="K43" i="57"/>
  <c r="H178" i="58" l="1"/>
  <c r="F177" i="58"/>
  <c r="F155" i="58"/>
  <c r="F88" i="58"/>
  <c r="H89" i="58"/>
  <c r="F5" i="58"/>
  <c r="H5" i="58" s="1"/>
  <c r="F190" i="58"/>
  <c r="B9" i="61" l="1"/>
  <c r="E4" i="61" l="1"/>
  <c r="F4" i="61" s="1"/>
  <c r="E5" i="61"/>
  <c r="F5" i="61" s="1"/>
  <c r="E6" i="61"/>
  <c r="F6" i="61" s="1"/>
  <c r="E7" i="61"/>
  <c r="F7" i="61"/>
  <c r="E8" i="61"/>
  <c r="F8" i="61" s="1"/>
  <c r="C9" i="61"/>
  <c r="D9" i="61"/>
  <c r="E10" i="61"/>
  <c r="F10" i="61"/>
  <c r="E11" i="61"/>
  <c r="F11" i="61"/>
  <c r="E12" i="61"/>
  <c r="F12" i="61"/>
  <c r="B13" i="61"/>
  <c r="B14" i="61" s="1"/>
  <c r="C13" i="61"/>
  <c r="D13" i="61"/>
  <c r="E9" i="59"/>
  <c r="E10" i="59"/>
  <c r="E11" i="59"/>
  <c r="E12" i="59"/>
  <c r="E13" i="59"/>
  <c r="E14" i="59"/>
  <c r="E15" i="59"/>
  <c r="E16" i="59"/>
  <c r="E17" i="59"/>
  <c r="E18" i="59"/>
  <c r="E19" i="59"/>
  <c r="E20" i="59"/>
  <c r="E21" i="59"/>
  <c r="E22" i="59"/>
  <c r="E23" i="59"/>
  <c r="E25" i="59"/>
  <c r="E26" i="59"/>
  <c r="E27" i="59"/>
  <c r="E28" i="59"/>
  <c r="E29" i="59"/>
  <c r="E30" i="59"/>
  <c r="E33" i="59"/>
  <c r="E34" i="59"/>
  <c r="E35" i="59"/>
  <c r="E36" i="59"/>
  <c r="E38" i="59"/>
  <c r="E39" i="59"/>
  <c r="C23" i="2"/>
  <c r="F40" i="59"/>
  <c r="E23" i="2" s="1"/>
  <c r="H11" i="58"/>
  <c r="H13" i="58"/>
  <c r="H16" i="58"/>
  <c r="H17" i="58"/>
  <c r="H18" i="58"/>
  <c r="H19" i="58"/>
  <c r="H20" i="58"/>
  <c r="H21" i="58"/>
  <c r="H23" i="58"/>
  <c r="H24" i="58"/>
  <c r="H25" i="58"/>
  <c r="H27" i="58"/>
  <c r="H26" i="58" s="1"/>
  <c r="F29" i="58"/>
  <c r="F28" i="58" s="1"/>
  <c r="F211" i="58" s="1"/>
  <c r="G29" i="58"/>
  <c r="G28" i="58" s="1"/>
  <c r="G211" i="58" s="1"/>
  <c r="H30" i="58"/>
  <c r="H31" i="58"/>
  <c r="H32" i="58"/>
  <c r="H33" i="58"/>
  <c r="H34" i="58"/>
  <c r="H35" i="58"/>
  <c r="H36" i="58"/>
  <c r="H37" i="58"/>
  <c r="H38" i="58"/>
  <c r="H39" i="58"/>
  <c r="H40" i="58"/>
  <c r="H41" i="58"/>
  <c r="H42" i="58"/>
  <c r="H43" i="58"/>
  <c r="H44" i="58"/>
  <c r="H45" i="58"/>
  <c r="H46" i="58"/>
  <c r="H47" i="58"/>
  <c r="H48" i="58"/>
  <c r="H51" i="58"/>
  <c r="H49" i="58" s="1"/>
  <c r="H52" i="58"/>
  <c r="H53" i="58"/>
  <c r="H54" i="58"/>
  <c r="H55" i="58"/>
  <c r="H56" i="58"/>
  <c r="H57" i="58"/>
  <c r="H58" i="58"/>
  <c r="H59" i="58"/>
  <c r="H60" i="58"/>
  <c r="H61" i="58"/>
  <c r="H62" i="58"/>
  <c r="H67" i="58"/>
  <c r="H68" i="58"/>
  <c r="H69" i="58"/>
  <c r="H70" i="58"/>
  <c r="H71" i="58"/>
  <c r="H72" i="58"/>
  <c r="H73" i="58"/>
  <c r="H74" i="58"/>
  <c r="H75" i="58"/>
  <c r="H76" i="58"/>
  <c r="H78" i="58"/>
  <c r="H79" i="58"/>
  <c r="H80" i="58"/>
  <c r="H81" i="58"/>
  <c r="H82" i="58"/>
  <c r="H83" i="58"/>
  <c r="H84" i="58"/>
  <c r="H85" i="58"/>
  <c r="H86" i="58"/>
  <c r="H87" i="58"/>
  <c r="H90" i="58"/>
  <c r="H91" i="58"/>
  <c r="H92" i="58"/>
  <c r="H93" i="58"/>
  <c r="H94" i="58"/>
  <c r="H95" i="58"/>
  <c r="H96" i="58"/>
  <c r="H97" i="58"/>
  <c r="H98" i="58"/>
  <c r="H99" i="58"/>
  <c r="H100" i="58"/>
  <c r="H101" i="58"/>
  <c r="H102" i="58"/>
  <c r="H103" i="58"/>
  <c r="H104" i="58"/>
  <c r="H105" i="58"/>
  <c r="H106" i="58"/>
  <c r="H107" i="58"/>
  <c r="H110" i="58"/>
  <c r="H111" i="58"/>
  <c r="H112" i="58"/>
  <c r="H113" i="58"/>
  <c r="H114" i="58"/>
  <c r="H115" i="58"/>
  <c r="H116" i="58"/>
  <c r="H117" i="58"/>
  <c r="H118" i="58"/>
  <c r="H119" i="58"/>
  <c r="H121" i="58"/>
  <c r="H122" i="58"/>
  <c r="H123" i="58"/>
  <c r="H124" i="58"/>
  <c r="H125" i="58"/>
  <c r="H126" i="58"/>
  <c r="H127" i="58"/>
  <c r="H128" i="58"/>
  <c r="H131" i="58"/>
  <c r="H132" i="58"/>
  <c r="H133" i="58"/>
  <c r="H134" i="58"/>
  <c r="H135" i="58"/>
  <c r="H136" i="58"/>
  <c r="H140" i="58"/>
  <c r="H141" i="58"/>
  <c r="H142" i="58"/>
  <c r="H143" i="58"/>
  <c r="H144" i="58"/>
  <c r="H145" i="58"/>
  <c r="H146" i="58"/>
  <c r="H147" i="58"/>
  <c r="H148" i="58"/>
  <c r="H149" i="58"/>
  <c r="H150" i="58"/>
  <c r="H151" i="58"/>
  <c r="H152" i="58"/>
  <c r="H153" i="58"/>
  <c r="H158" i="58"/>
  <c r="H159" i="58"/>
  <c r="H160" i="58"/>
  <c r="H161" i="58"/>
  <c r="H163" i="58"/>
  <c r="H164" i="58"/>
  <c r="H165" i="58"/>
  <c r="H166" i="58"/>
  <c r="H167" i="58"/>
  <c r="H168" i="58"/>
  <c r="H173" i="58"/>
  <c r="C10" i="2"/>
  <c r="E10" i="2"/>
  <c r="H176" i="58"/>
  <c r="H179" i="58"/>
  <c r="H180" i="58"/>
  <c r="H181" i="58"/>
  <c r="H182" i="58"/>
  <c r="H183" i="58"/>
  <c r="H184" i="58"/>
  <c r="H187" i="58"/>
  <c r="H189" i="58"/>
  <c r="H192" i="58"/>
  <c r="H193" i="58"/>
  <c r="H194" i="58"/>
  <c r="H195" i="58"/>
  <c r="H196" i="58"/>
  <c r="H197" i="58"/>
  <c r="H199" i="58"/>
  <c r="H200" i="58"/>
  <c r="H201" i="58"/>
  <c r="H202" i="58"/>
  <c r="H203" i="58"/>
  <c r="H204" i="58"/>
  <c r="E43" i="57"/>
  <c r="H43" i="57"/>
  <c r="J26" i="57"/>
  <c r="J27" i="57"/>
  <c r="F43" i="57"/>
  <c r="G43" i="57"/>
  <c r="I43" i="57"/>
  <c r="J43" i="57" l="1"/>
  <c r="C11" i="2"/>
  <c r="C14" i="61"/>
  <c r="C7" i="2"/>
  <c r="C12" i="2"/>
  <c r="E11" i="2"/>
  <c r="H174" i="58"/>
  <c r="D10" i="2"/>
  <c r="C9" i="2"/>
  <c r="E8" i="2"/>
  <c r="D12" i="2"/>
  <c r="E9" i="2"/>
  <c r="C8" i="2"/>
  <c r="C6" i="2"/>
  <c r="E6" i="2"/>
  <c r="D7" i="2"/>
  <c r="H22" i="58"/>
  <c r="K61" i="56"/>
  <c r="F9" i="61"/>
  <c r="F13" i="61"/>
  <c r="D14" i="61"/>
  <c r="E13" i="61"/>
  <c r="E9" i="61"/>
  <c r="D6" i="2"/>
  <c r="H175" i="58"/>
  <c r="H157" i="58"/>
  <c r="H29" i="58"/>
  <c r="E61" i="56"/>
  <c r="H61" i="56"/>
  <c r="E7" i="2" l="1"/>
  <c r="I211" i="58"/>
  <c r="E12" i="2"/>
  <c r="F14" i="61"/>
  <c r="H190" i="58"/>
  <c r="H177" i="58"/>
  <c r="D11" i="2"/>
  <c r="H155" i="58"/>
  <c r="D9" i="2"/>
  <c r="H28" i="58"/>
  <c r="E14" i="61"/>
  <c r="H88" i="58" l="1"/>
  <c r="D8" i="2"/>
  <c r="H211" i="58" l="1"/>
  <c r="D33" i="2"/>
  <c r="C13" i="50" l="1"/>
  <c r="D13" i="50"/>
  <c r="C24" i="50"/>
  <c r="D24" i="50"/>
  <c r="C31" i="50"/>
  <c r="D31" i="50"/>
  <c r="C35" i="50"/>
  <c r="D35" i="50"/>
  <c r="D25" i="50" l="1"/>
  <c r="D36" i="50" s="1"/>
  <c r="C25" i="50"/>
  <c r="C36" i="50" s="1"/>
  <c r="C9" i="44" l="1"/>
  <c r="D9" i="44"/>
  <c r="C25" i="28"/>
  <c r="B19" i="36"/>
  <c r="C19" i="36"/>
  <c r="E33" i="2"/>
  <c r="C13" i="2"/>
  <c r="E13" i="2"/>
  <c r="D13" i="2"/>
  <c r="D19" i="36" l="1"/>
  <c r="C22" i="2"/>
  <c r="C24" i="2" s="1"/>
  <c r="C25" i="2" s="1"/>
  <c r="C28" i="2" s="1"/>
  <c r="E22" i="2" l="1"/>
  <c r="E24" i="2" s="1"/>
  <c r="E25" i="2" s="1"/>
  <c r="E28" i="2" s="1"/>
  <c r="D22" i="2" l="1"/>
  <c r="D24" i="2" s="1"/>
  <c r="D25" i="2" s="1"/>
  <c r="D2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nac044</author>
  </authors>
  <commentList>
    <comment ref="A24" authorId="0" shapeId="0" xr:uid="{00000000-0006-0000-0D00-000001000000}">
      <text>
        <r>
          <rPr>
            <b/>
            <sz val="9"/>
            <color indexed="81"/>
            <rFont val="Tahoma"/>
            <family val="2"/>
          </rPr>
          <t>nac044:</t>
        </r>
        <r>
          <rPr>
            <sz val="9"/>
            <color indexed="81"/>
            <rFont val="Tahoma"/>
            <family val="2"/>
          </rPr>
          <t xml:space="preserve">
برنامج التقاعد المبكر+بوليتكنك البحرين+معهد الإدارة العامة+هيئة ضمان جودة التعليم +التزامات متنوعة</t>
        </r>
      </text>
    </comment>
  </commentList>
</comments>
</file>

<file path=xl/sharedStrings.xml><?xml version="1.0" encoding="utf-8"?>
<sst xmlns="http://schemas.openxmlformats.org/spreadsheetml/2006/main" count="1553" uniqueCount="958">
  <si>
    <t>الباب</t>
  </si>
  <si>
    <t>الإعانات</t>
  </si>
  <si>
    <t>المجموع</t>
  </si>
  <si>
    <t>القوى العاملة</t>
  </si>
  <si>
    <t>الخدمات</t>
  </si>
  <si>
    <t>السلع الإستهلاكية</t>
  </si>
  <si>
    <t>السلع الرأسمالية</t>
  </si>
  <si>
    <t>الصيانة</t>
  </si>
  <si>
    <t>المشاريع</t>
  </si>
  <si>
    <t>الإيرادات</t>
  </si>
  <si>
    <t xml:space="preserve">   النفط والغاز الطبيعي</t>
  </si>
  <si>
    <t xml:space="preserve">   الضرائب والرسوم</t>
  </si>
  <si>
    <t xml:space="preserve">   الإستثمارات والأملاك الحكومية</t>
  </si>
  <si>
    <t xml:space="preserve">   الإعانات</t>
  </si>
  <si>
    <t xml:space="preserve">   مبيعات الأصول الرأسمالية</t>
  </si>
  <si>
    <t xml:space="preserve">   مجموع الإيرادات</t>
  </si>
  <si>
    <t>المصروفات المتكررة</t>
  </si>
  <si>
    <t xml:space="preserve">   القوى العاملة</t>
  </si>
  <si>
    <t xml:space="preserve">   الخدمات</t>
  </si>
  <si>
    <t xml:space="preserve">   السلع الإستهلاكية</t>
  </si>
  <si>
    <t xml:space="preserve">   السلع الرأسمالية</t>
  </si>
  <si>
    <t xml:space="preserve">   الصيانة</t>
  </si>
  <si>
    <t xml:space="preserve">   نفقات تحويلية</t>
  </si>
  <si>
    <t xml:space="preserve">   مجموع المصروفات المتكررة</t>
  </si>
  <si>
    <t>مصروفات المشاريع</t>
  </si>
  <si>
    <t>قوى عاملة</t>
  </si>
  <si>
    <t>خدمات</t>
  </si>
  <si>
    <t>صيانة</t>
  </si>
  <si>
    <t>نفقات تحويلية</t>
  </si>
  <si>
    <t>الضرائب والرسوم</t>
  </si>
  <si>
    <t>الإستثمارات والأملاك الحكومية</t>
  </si>
  <si>
    <t>مبيعات الأصول الرأسمالية</t>
  </si>
  <si>
    <t>المبلغ المستلم</t>
  </si>
  <si>
    <t>المبلغ المدفوع</t>
  </si>
  <si>
    <t>قروض داخلية أخرى</t>
  </si>
  <si>
    <t>تسهيلات اضافية</t>
  </si>
  <si>
    <t>التسهيلات المتوفرة</t>
  </si>
  <si>
    <t>المبلغ المستخدم</t>
  </si>
  <si>
    <t>التسهيلات الملغية</t>
  </si>
  <si>
    <t>النفط والغاز الطبيعي</t>
  </si>
  <si>
    <t>مبيعات النفط</t>
  </si>
  <si>
    <t>حقل أبوسعفة</t>
  </si>
  <si>
    <t>مبيعات الغاز</t>
  </si>
  <si>
    <t>محطة المنامة للكهرباء</t>
  </si>
  <si>
    <t>محطة سترة للكهرباء</t>
  </si>
  <si>
    <t>محطة سترة للمياه</t>
  </si>
  <si>
    <t>محطة الرفاع للكهرباء</t>
  </si>
  <si>
    <t>محطة الحد للكهرباء</t>
  </si>
  <si>
    <t>شركة نفط البحرين (بابكو)</t>
  </si>
  <si>
    <t>شركة غاز البحرين الوطنية (بناغاز)</t>
  </si>
  <si>
    <t>الشركات المحلية الاخرى</t>
  </si>
  <si>
    <t>الضرائب والرسوم النفطية</t>
  </si>
  <si>
    <t>ضريبة دخل الغاز</t>
  </si>
  <si>
    <t>رسوم تفتيش المنتجات النفطية</t>
  </si>
  <si>
    <t>الضرائب والرسوم على استهلاك السلع والمنتجات</t>
  </si>
  <si>
    <t>ضريبة البنزين</t>
  </si>
  <si>
    <t>الضرائب والرسوم على التجارة الدولية</t>
  </si>
  <si>
    <t>ضرائب جمركية على السلع الضرورية الأساسية</t>
  </si>
  <si>
    <t>ضرائب جمركية على العربات</t>
  </si>
  <si>
    <t>ضرائب جمركية على التبغ المصنع وغير المصنع ومشتقاته</t>
  </si>
  <si>
    <t>ضرائب جمركية على السلع الكمالية</t>
  </si>
  <si>
    <t>ضرائب جمركية على اليخوت والزوارق والقوارب</t>
  </si>
  <si>
    <t>ضريبة حماية الصناعة الوطنية</t>
  </si>
  <si>
    <t>رسوم التسجيل والتراخيص</t>
  </si>
  <si>
    <t>نشاطات التجارة العامة</t>
  </si>
  <si>
    <t>نشاطات الصناعة</t>
  </si>
  <si>
    <t>نشاطات الخدمات المالية</t>
  </si>
  <si>
    <t>نشاطات الخدمات المتنوعة</t>
  </si>
  <si>
    <t>رسوم تسجيل الوكالات التجارية</t>
  </si>
  <si>
    <t>تراخيص مكاتب المحاماة</t>
  </si>
  <si>
    <t>رسوم تنظيم مزاولة المهن الهندسية</t>
  </si>
  <si>
    <t>الرسوم والأتعاب الإدارية</t>
  </si>
  <si>
    <t>رسوم الجوازات</t>
  </si>
  <si>
    <t>رسوم الإقامات</t>
  </si>
  <si>
    <t>رسوم التأشيرات وشهادات عدم الممانعة</t>
  </si>
  <si>
    <t>رسوم البطاقة الشخصية</t>
  </si>
  <si>
    <t>رسوم رخص الوصول والمغادرة للسفن</t>
  </si>
  <si>
    <t>رسوم رخص العمل</t>
  </si>
  <si>
    <t>رسوم تجديد رخص العمل</t>
  </si>
  <si>
    <t>رسوم تسجيل الملكية</t>
  </si>
  <si>
    <t>رسوم نقل الملكية</t>
  </si>
  <si>
    <t>رسوم قضائية</t>
  </si>
  <si>
    <t>رسوم التوثيق</t>
  </si>
  <si>
    <t>رسوم تسجيل العربات</t>
  </si>
  <si>
    <t>رسوم رخص السياقة</t>
  </si>
  <si>
    <t>رسوم تصنيف الفنادق</t>
  </si>
  <si>
    <t>رسوم خدمات الفنادق</t>
  </si>
  <si>
    <t>حقوق توزيع أشرطة الفيديو</t>
  </si>
  <si>
    <t>رسوم فحص اللؤلؤ</t>
  </si>
  <si>
    <t>رسوم المواصفات والمقاييس</t>
  </si>
  <si>
    <t>رسوم التصميمات والعلامات التجارية</t>
  </si>
  <si>
    <t>رسوم تأشير السجل والعلامات التجارية</t>
  </si>
  <si>
    <t>رسوم فحص الذهب</t>
  </si>
  <si>
    <t>رسوم البطاقة السكانية</t>
  </si>
  <si>
    <t>رسوم تصديق المعاملات الرسمية</t>
  </si>
  <si>
    <t>رسوم المغادرة</t>
  </si>
  <si>
    <t>رسوم التصاريح</t>
  </si>
  <si>
    <t>رسوم المناقصات</t>
  </si>
  <si>
    <t>رسوم الجهة التحاسبية</t>
  </si>
  <si>
    <t>رسوم اعتماد النوعية</t>
  </si>
  <si>
    <t>رسوم تقديم الطلبات</t>
  </si>
  <si>
    <t>المنتجات الخدمية والسلعية الحكومية</t>
  </si>
  <si>
    <t>المنتجات الخدمية الحكومية</t>
  </si>
  <si>
    <t>الغرف الخاصة بالمستشفيات</t>
  </si>
  <si>
    <t>المرضى الخارجيون</t>
  </si>
  <si>
    <t>الرعاية الصحية الأساسية</t>
  </si>
  <si>
    <t>الطب الخاص المحدود</t>
  </si>
  <si>
    <t>الخدمات الطبية الخاصة</t>
  </si>
  <si>
    <t>القومسيون الطبي</t>
  </si>
  <si>
    <t>رسوم علاج اصابات العمل</t>
  </si>
  <si>
    <t>رسوم علاج اصابات حوادث الطرق</t>
  </si>
  <si>
    <t>رسوم التسجيل في كلية العلوم الصحية</t>
  </si>
  <si>
    <t>الطرود البريدية</t>
  </si>
  <si>
    <t>صناديق البريد الخاصة</t>
  </si>
  <si>
    <t>بريد العبور</t>
  </si>
  <si>
    <t>الطوابع البريدية</t>
  </si>
  <si>
    <t>مكائن التخليص الآلي</t>
  </si>
  <si>
    <t>مناولة وتخزين الحاويات</t>
  </si>
  <si>
    <t>خدمات المرفأ</t>
  </si>
  <si>
    <t>عمليات الموانىء</t>
  </si>
  <si>
    <t>خدمات الموانىء الإدارية</t>
  </si>
  <si>
    <t>قيمة الأختام الجمركية للحاويات</t>
  </si>
  <si>
    <t>الفحص بالشاشات التلفزيونية</t>
  </si>
  <si>
    <t>نزول الطائرات</t>
  </si>
  <si>
    <t>وقوف الطائرات</t>
  </si>
  <si>
    <t>استخدام الهواتف</t>
  </si>
  <si>
    <t>مواقف السيارات</t>
  </si>
  <si>
    <t>تدريب السياقة</t>
  </si>
  <si>
    <t>اشتراكات البرامج التدريبية</t>
  </si>
  <si>
    <t>الإعلانات</t>
  </si>
  <si>
    <t>اصدار الشهادات</t>
  </si>
  <si>
    <t>رسوم الإمتحانات</t>
  </si>
  <si>
    <t>دخل الحراسة</t>
  </si>
  <si>
    <t>حفر آبار المياه</t>
  </si>
  <si>
    <t>مسح الأراضي</t>
  </si>
  <si>
    <t>خدمات التخليص</t>
  </si>
  <si>
    <t>المسلخ</t>
  </si>
  <si>
    <t>المنتجات السلعية الحكومية</t>
  </si>
  <si>
    <t>مبيعات الكهرباء</t>
  </si>
  <si>
    <t>مبيعات المياه</t>
  </si>
  <si>
    <t>توصيلات الكهرباء</t>
  </si>
  <si>
    <t>توصيلات المياه</t>
  </si>
  <si>
    <t>مبيعات زراعية</t>
  </si>
  <si>
    <t>مبيعات المنتجات الحيوانية</t>
  </si>
  <si>
    <t>مبيعات المطبعة</t>
  </si>
  <si>
    <t>مبيعات المطبوعات</t>
  </si>
  <si>
    <t>مبيعات الكتب</t>
  </si>
  <si>
    <t>مبيعات المجلات والجرائد</t>
  </si>
  <si>
    <t>مبيعات الإستمارات والأوراق الرسمية</t>
  </si>
  <si>
    <t>مبيعات مكتب الهواه</t>
  </si>
  <si>
    <t>الإستثمارات</t>
  </si>
  <si>
    <t>عوائد الأسهم وحصص رأس المال</t>
  </si>
  <si>
    <t>عوائد السوق الحرة</t>
  </si>
  <si>
    <t>فوائد الأمانات</t>
  </si>
  <si>
    <t>الإيجارات</t>
  </si>
  <si>
    <t>ايجار العربات</t>
  </si>
  <si>
    <t>الإمتيازات</t>
  </si>
  <si>
    <t>الإمتيازات الحكومية</t>
  </si>
  <si>
    <t>الإعانات الخارجية</t>
  </si>
  <si>
    <t>مبيعات المعدات والأدوات</t>
  </si>
  <si>
    <t>مبيعات المعدات</t>
  </si>
  <si>
    <t>مبيعات المواد</t>
  </si>
  <si>
    <t xml:space="preserve">مبيعات الاثاث </t>
  </si>
  <si>
    <t>مبيعات الأجهزة</t>
  </si>
  <si>
    <t>مبيعات السيارات</t>
  </si>
  <si>
    <t>مبيعات المزادات</t>
  </si>
  <si>
    <t>الغرامات والجزاءات</t>
  </si>
  <si>
    <t>غرامات التأخير في تنفيذ الأعمال</t>
  </si>
  <si>
    <t>مصادرة الكفالات المالية</t>
  </si>
  <si>
    <t>الغرامات</t>
  </si>
  <si>
    <t>التعويضات</t>
  </si>
  <si>
    <t>سحب العربات</t>
  </si>
  <si>
    <t>الحوادث المرورية وتقاريرها</t>
  </si>
  <si>
    <t>استرجاع مصروفات السنوات السابقة</t>
  </si>
  <si>
    <t>تغطية المصروفات الثابتة</t>
  </si>
  <si>
    <t>كلفة العمال والموظفين</t>
  </si>
  <si>
    <t>فروق مبيعات الطوابع المالية</t>
  </si>
  <si>
    <t>التركات المصادرة</t>
  </si>
  <si>
    <t>إيرادات غير مصنفة</t>
  </si>
  <si>
    <t>التبويــب</t>
  </si>
  <si>
    <t xml:space="preserve"> بند </t>
  </si>
  <si>
    <t>قسم</t>
  </si>
  <si>
    <t>باب</t>
  </si>
  <si>
    <t>نوع</t>
  </si>
  <si>
    <t>الفعلي</t>
  </si>
  <si>
    <t>البيـــان</t>
  </si>
  <si>
    <t>مبيعات أصول رأسمالية</t>
  </si>
  <si>
    <t>الفرق</t>
  </si>
  <si>
    <t>الفرق بين المبلغ المستلم والمدفوع</t>
  </si>
  <si>
    <t>الإعتمادات المدورة من سنوات سابقة</t>
  </si>
  <si>
    <t>مجموع المصروفات</t>
  </si>
  <si>
    <t xml:space="preserve"> المجموع</t>
  </si>
  <si>
    <t>تسهيلات غير مستخدمة في  بداية السنة</t>
  </si>
  <si>
    <t>وزارة الداخلية</t>
  </si>
  <si>
    <t>وزارة الخارجية</t>
  </si>
  <si>
    <t>وزارة التربية والتعليم</t>
  </si>
  <si>
    <t>وزارة الصحة</t>
  </si>
  <si>
    <t>المؤسسة العامة للشباب والرياضة</t>
  </si>
  <si>
    <t>الحرس الوطنى</t>
  </si>
  <si>
    <t>ديوان الخدمة المدنية</t>
  </si>
  <si>
    <t>محطة الحد للماء</t>
  </si>
  <si>
    <t>تزويد المطار بالمعلومات</t>
  </si>
  <si>
    <t>مبيعات المخزون</t>
  </si>
  <si>
    <t>مبيعات الأراضى</t>
  </si>
  <si>
    <t>الربح المحقق ( المصاريف العمومية )</t>
  </si>
  <si>
    <t>الوفر (التجاوز)</t>
  </si>
  <si>
    <t xml:space="preserve">المجموع </t>
  </si>
  <si>
    <t>بيان القرض</t>
  </si>
  <si>
    <t>المجموع/ الرصيد</t>
  </si>
  <si>
    <t xml:space="preserve">  الاعتماد</t>
  </si>
  <si>
    <t>الوزارة أو الجهة الحكومية</t>
  </si>
  <si>
    <t>البيان</t>
  </si>
  <si>
    <t>الحرس الوطني</t>
  </si>
  <si>
    <t>جهاز المساحة والتسجيل العقاري</t>
  </si>
  <si>
    <t>المحافظات</t>
  </si>
  <si>
    <t>وزارة شئون مجلس الوزراء</t>
  </si>
  <si>
    <t>المجالس البلدية</t>
  </si>
  <si>
    <t>المحكمة الدستورية</t>
  </si>
  <si>
    <t>الأوقاف الجعفرية</t>
  </si>
  <si>
    <t>جامعة البحرين</t>
  </si>
  <si>
    <t>بيت القرآن</t>
  </si>
  <si>
    <t>مجلس الشورى</t>
  </si>
  <si>
    <t>مجلس النواب</t>
  </si>
  <si>
    <t>المجلس الأعلى للشئون الإسلامية</t>
  </si>
  <si>
    <t>نصيب البحرين في مجلس التعاون</t>
  </si>
  <si>
    <t>مساعدات حكومية</t>
  </si>
  <si>
    <t>حصة ومساهمة الحكومة في أنظمة التقاعد</t>
  </si>
  <si>
    <t>إشتراكات ومساهمات في منظمات الأمم المتحدة</t>
  </si>
  <si>
    <t>إلتزامات متنوعة</t>
  </si>
  <si>
    <t>تقديرات أخرى للوزارات والجهات الحكومية</t>
  </si>
  <si>
    <t>تمويل الأخطار</t>
  </si>
  <si>
    <t>الميزانية التحويلية</t>
  </si>
  <si>
    <t>البيــان</t>
  </si>
  <si>
    <t>مجموع المصروفات المتكررة</t>
  </si>
  <si>
    <t>البيـان</t>
  </si>
  <si>
    <t>المطلوبات المستحقة:</t>
  </si>
  <si>
    <t>هي المطلوبات المستحقة على الوزارات والجهات الحكومية، وذلك للمعاملات المالية التي تمت معالجتها كمصروفات ولم يتم سدادها حتى نهاية السنة المالية.</t>
  </si>
  <si>
    <t>المصروفات المستحقة</t>
  </si>
  <si>
    <t xml:space="preserve">وزارة المالية </t>
  </si>
  <si>
    <t>التعديل</t>
  </si>
  <si>
    <t>الاعتمادات بعد التعديل</t>
  </si>
  <si>
    <t>التسهيلات غير المستخدمة في نهاية السنة</t>
  </si>
  <si>
    <t>نسبة الصرف %</t>
  </si>
  <si>
    <t>دينار بحريني</t>
  </si>
  <si>
    <t>إيرادات النفط والغاز الطبيعي</t>
  </si>
  <si>
    <t>مبيعات الغاز الطبيعي</t>
  </si>
  <si>
    <t>صافي إيرادات النفط والغاز الطبيعي</t>
  </si>
  <si>
    <t>2- إيرادات النفط والغاز الطبيعي</t>
  </si>
  <si>
    <t>6- ميزانية المصروفات المتكررة والمشاريع</t>
  </si>
  <si>
    <t>7- الميزانية الأصلية والتعديل والمناقلات للمصروفات المتكررة</t>
  </si>
  <si>
    <t>3- الإيرادات والمصروفات مصنفة حسب الوزارات والجهات الحكومية</t>
  </si>
  <si>
    <t>3- الإيرادات والمصروفات مصنفة حسب الوزارات والجهات الحكومية (تتمة)</t>
  </si>
  <si>
    <t>إجمالي الإيرادات</t>
  </si>
  <si>
    <t>إيرادات حقل أبو سعفة</t>
  </si>
  <si>
    <t>إجمالي التكاليف</t>
  </si>
  <si>
    <t>صافي الإيرادات</t>
  </si>
  <si>
    <t>حقل البحرين والمصفاة</t>
  </si>
  <si>
    <t>جهاز الأمن الوطني</t>
  </si>
  <si>
    <t xml:space="preserve">وزارة العمل </t>
  </si>
  <si>
    <t>مبيعات الحرف اليدوية</t>
  </si>
  <si>
    <t>الهيئة الوطنية للنفط والغاز</t>
  </si>
  <si>
    <t xml:space="preserve">فوائد الدين الحكومي </t>
  </si>
  <si>
    <t>شئون الطيران المدني</t>
  </si>
  <si>
    <t xml:space="preserve">5- الإيرادات مصنفة حسب الأبواب والأقسام والبنود </t>
  </si>
  <si>
    <t>ضرائب ورسوم نفطية</t>
  </si>
  <si>
    <t>5- الإيرادات مصنفة حسب الأبواب والأقسام والبنود (تتمة)</t>
  </si>
  <si>
    <t>7- الميزانية الأصلية والتعديل والمناقلات للمصروفات المتكررة (تتمة)</t>
  </si>
  <si>
    <t xml:space="preserve">                   المجموع</t>
  </si>
  <si>
    <t xml:space="preserve"> بيان الإيرادات والمصروفات الموحد للدولة</t>
  </si>
  <si>
    <t>قطاع الإدارة العامة</t>
  </si>
  <si>
    <t>قطاع البنية الأساسية</t>
  </si>
  <si>
    <t>الميزانيات المتنوعة</t>
  </si>
  <si>
    <t>الميزانيات التحويلية</t>
  </si>
  <si>
    <t>أذونات الخزينة</t>
  </si>
  <si>
    <t>الارتباطات المالية:</t>
  </si>
  <si>
    <t>وزارة الصناعة والتجارة</t>
  </si>
  <si>
    <t xml:space="preserve">حسابات تحت إشراف وزارة المالية </t>
  </si>
  <si>
    <t>قطاع الخدمات الإجتماعية</t>
  </si>
  <si>
    <t>صكوك التأجير الإسلامية</t>
  </si>
  <si>
    <t>صكوك السلم الإسلامية</t>
  </si>
  <si>
    <t>قطاع الخدمات الإقتصادية</t>
  </si>
  <si>
    <t>مجلس التنمية الإقتصادية</t>
  </si>
  <si>
    <t>اعتمادات المصروفات المتكررة</t>
  </si>
  <si>
    <t>اعتمادات المشاريع</t>
  </si>
  <si>
    <t>هيئة البحرين للمؤتمرات والمعارض</t>
  </si>
  <si>
    <t>مبيعات مباني</t>
  </si>
  <si>
    <t>معهد البحرين للتنمية السياسية</t>
  </si>
  <si>
    <t>هيئة تنظيم سوق العمل</t>
  </si>
  <si>
    <t>صندوق الضمان الاجتماعي</t>
  </si>
  <si>
    <t>دعم السلع الغذائية</t>
  </si>
  <si>
    <t>الجهات ذات الميزانيات الملحقة والمستقلة</t>
  </si>
  <si>
    <t>الفوائد على القروض والصكوك</t>
  </si>
  <si>
    <t xml:space="preserve">1- كشف المقبوضات والمدفوعات </t>
  </si>
  <si>
    <t>المقبوضات</t>
  </si>
  <si>
    <t xml:space="preserve"> النفط والغاز الطبيعي</t>
  </si>
  <si>
    <t xml:space="preserve"> الضرائب والرسوم</t>
  </si>
  <si>
    <t xml:space="preserve"> الإعانات</t>
  </si>
  <si>
    <t xml:space="preserve"> القوى العاملة</t>
  </si>
  <si>
    <t xml:space="preserve"> الخدمات</t>
  </si>
  <si>
    <t xml:space="preserve"> الصيانة</t>
  </si>
  <si>
    <t xml:space="preserve"> نفقات تحويلية</t>
  </si>
  <si>
    <t xml:space="preserve"> مشتريات المخزون</t>
  </si>
  <si>
    <t xml:space="preserve"> مدفوعات اخرى</t>
  </si>
  <si>
    <t xml:space="preserve">صافي التدفقات النقدية من الأنشطة التشغيلية </t>
  </si>
  <si>
    <t xml:space="preserve"> عوائد الاستثمارات والأملاك الحكومية</t>
  </si>
  <si>
    <t>2- المطلوبات المستحقة (الذمم الدائنة)</t>
  </si>
  <si>
    <t xml:space="preserve">3- المصروفات المستحقة </t>
  </si>
  <si>
    <t xml:space="preserve"> </t>
  </si>
  <si>
    <t>5,4,2</t>
  </si>
  <si>
    <t>5,4</t>
  </si>
  <si>
    <t>5,4,3</t>
  </si>
  <si>
    <t>9,8,6</t>
  </si>
  <si>
    <t xml:space="preserve">10- مصروفات الميزانيات التحويلية </t>
  </si>
  <si>
    <t>9,8,7,6,3</t>
  </si>
  <si>
    <t>وزارة شئون مجلسي الشورى والنواب</t>
  </si>
  <si>
    <t>شئون الجمارك</t>
  </si>
  <si>
    <t xml:space="preserve">شئون الجمارك </t>
  </si>
  <si>
    <t>حصة الحكومة في التأمين ضد التعطل</t>
  </si>
  <si>
    <t>إجمالي المقبوضات التشغيلية</t>
  </si>
  <si>
    <t xml:space="preserve">إجمالي المدفوعات التشغيلية </t>
  </si>
  <si>
    <t>وزارة الإسكان</t>
  </si>
  <si>
    <t>رسوم هيئة تنظيم سوق العمل</t>
  </si>
  <si>
    <t>مصروفات مشاريع التسليح والتطوير</t>
  </si>
  <si>
    <t>الميزانيات التحويلية وحسابات تحت اشراف وزارة المالية</t>
  </si>
  <si>
    <t>رسوم الأشعة</t>
  </si>
  <si>
    <t>رسوم المختبر</t>
  </si>
  <si>
    <t xml:space="preserve">رسوم العمليات </t>
  </si>
  <si>
    <t>رسوم الولادة</t>
  </si>
  <si>
    <t>الإعانات وتسديد فوائد القروض</t>
  </si>
  <si>
    <t>ديوان صاحب السمو الملكي رئيس الوزراء</t>
  </si>
  <si>
    <t>كلية المعلمين (جامعة البحرين)</t>
  </si>
  <si>
    <t>صندوق النفقة</t>
  </si>
  <si>
    <t>بوليتكنك البحرين</t>
  </si>
  <si>
    <t>حساب الاحتياطي (3%)</t>
  </si>
  <si>
    <t xml:space="preserve"> الإعانات و تسديد فوائد القروض</t>
  </si>
  <si>
    <t>صكوك التأجير الإسلامية الدولية</t>
  </si>
  <si>
    <t xml:space="preserve">قروض صناديق التنمية </t>
  </si>
  <si>
    <t>عوائد الاستثمارات في النفط</t>
  </si>
  <si>
    <t>توزيعات أرباح مستلمة (الشركة القابضة للنفط والغاز)</t>
  </si>
  <si>
    <t xml:space="preserve">9- المصروفات المتكررة مصنفة حسب الأبواب والأقسام والبنود </t>
  </si>
  <si>
    <t>نفقات القوى العاملة</t>
  </si>
  <si>
    <t>وظائف البحرينيين</t>
  </si>
  <si>
    <t>الرواتب الأساسية</t>
  </si>
  <si>
    <t>العمل الإضافي</t>
  </si>
  <si>
    <t>علاوة السيارة والمواصلات</t>
  </si>
  <si>
    <t>علاوات شخصية أخرى</t>
  </si>
  <si>
    <t>بدل التفرغ للعمل الحكومي للأطباء الاستشاريين</t>
  </si>
  <si>
    <t>تكاليف السكن</t>
  </si>
  <si>
    <t>وظائف غير البحرينيين</t>
  </si>
  <si>
    <t xml:space="preserve">بدل اغتراب </t>
  </si>
  <si>
    <t>تكاليف أخرى</t>
  </si>
  <si>
    <t>الوظائف المؤقتة للبحرينيين</t>
  </si>
  <si>
    <t>الوظائف المؤقتة لغير البحرينيين</t>
  </si>
  <si>
    <t>تدريب الموظفين داخل البحرين</t>
  </si>
  <si>
    <t>مخصصات التدريب</t>
  </si>
  <si>
    <t>تكاليف المقررات الدراسية للحاسب الآلي</t>
  </si>
  <si>
    <t>تكاليف الكتب وأدوات القرطاسية</t>
  </si>
  <si>
    <t>9- المصروفات المتكررة مصنفة حسب الأبواب والأقسام والبنود (تتمة)</t>
  </si>
  <si>
    <t>تدريب الموظفين خارج البحرين</t>
  </si>
  <si>
    <t>علاوات التدريب</t>
  </si>
  <si>
    <t>أجور السفر</t>
  </si>
  <si>
    <t>أدوات ومعدات أخرى</t>
  </si>
  <si>
    <t>الفوائد النقدية والعينية للموظفين</t>
  </si>
  <si>
    <t>نظام التقاعد للعسكريين البحرينيين</t>
  </si>
  <si>
    <t>نظام المكافآت للعسكريين غير البحرينيين</t>
  </si>
  <si>
    <t>إيجار المركبات والشاحنات</t>
  </si>
  <si>
    <t>ملابس للموظفين</t>
  </si>
  <si>
    <t>أغذية للموظفين</t>
  </si>
  <si>
    <t xml:space="preserve">توريد الأيدي العاملة </t>
  </si>
  <si>
    <t>العمل الجزئي</t>
  </si>
  <si>
    <t>نفقات الخدمات</t>
  </si>
  <si>
    <t>مؤتمرات داخل البحرين</t>
  </si>
  <si>
    <t>مؤتمرات ومهمات رسمية خارج البحرين</t>
  </si>
  <si>
    <t>نفقات المهام الرسمية</t>
  </si>
  <si>
    <t>نفقات إقامة المعارض داخل وخارج البحرين</t>
  </si>
  <si>
    <t>نفقات إقامة الدورات الرياضية داخل البحرين</t>
  </si>
  <si>
    <t>نفقات إقامة الدورات الرياضية خارج البحرين</t>
  </si>
  <si>
    <t>نفقات الضيافة داخل البحرين</t>
  </si>
  <si>
    <t>تكاليف تركيب واستخدام الهاتف</t>
  </si>
  <si>
    <t>أجهزة الإتصال الداخلي</t>
  </si>
  <si>
    <t>تكاليف تركيب واستخدام الأجهزة اللاسلكية</t>
  </si>
  <si>
    <t>تكاليف المنافع العامة</t>
  </si>
  <si>
    <t>تكاليف توصيل واستخدام الكهرباء</t>
  </si>
  <si>
    <t>رسوم البلدية بأنواعها</t>
  </si>
  <si>
    <t>إيجار الأراضي</t>
  </si>
  <si>
    <t>إيجار وحدة الحاسب الآلي</t>
  </si>
  <si>
    <t>إيجار وحدة الحاسب الآلي المساعدة</t>
  </si>
  <si>
    <t>إيجار برامج التشغيل والبرامج التطبيقية</t>
  </si>
  <si>
    <t>إيجار الحاسب الآلي الشخصي</t>
  </si>
  <si>
    <t>إيجار العدد والآليات الثقيلة</t>
  </si>
  <si>
    <t>إيجار الأجهزة والمعدات</t>
  </si>
  <si>
    <t>التأمين والنقل والتنظيف</t>
  </si>
  <si>
    <t>التأمين على محطات الكهرباء وتحلية المياه</t>
  </si>
  <si>
    <t>التأمين على المركبات</t>
  </si>
  <si>
    <t>التأمين على المباني وموجودات المكتب</t>
  </si>
  <si>
    <t>التأمين على الأجهزة والآلات والمعدات</t>
  </si>
  <si>
    <t>التأمين على السفن والطائرات</t>
  </si>
  <si>
    <t>الإعلان والطباعة والإشتراكات</t>
  </si>
  <si>
    <t xml:space="preserve">الإعلان </t>
  </si>
  <si>
    <t>الإشتراكات في الجرائد والمجلات والنشرات</t>
  </si>
  <si>
    <t xml:space="preserve">الإشتراكات في المعارض والجمعيات والأندية </t>
  </si>
  <si>
    <t>الإشتراكات في  الهيئات والمنظمات بأنواعها</t>
  </si>
  <si>
    <t>الطباعة</t>
  </si>
  <si>
    <t>خدمات متنوعة</t>
  </si>
  <si>
    <t>أمن وحراسة</t>
  </si>
  <si>
    <t>الرسوم والعمولات</t>
  </si>
  <si>
    <t>استشارات فنية وأبحاث ودراسات</t>
  </si>
  <si>
    <t>بعثات دراسية لغير الموظفين</t>
  </si>
  <si>
    <t>نفقات العلاج في الخارج</t>
  </si>
  <si>
    <t>خدمات متنوعة أخرى</t>
  </si>
  <si>
    <t xml:space="preserve">خدمات عسكرية </t>
  </si>
  <si>
    <t>اعتمادات محولة</t>
  </si>
  <si>
    <t>الغاز</t>
  </si>
  <si>
    <t>غاز لتوليد الكهرباء</t>
  </si>
  <si>
    <t>غاز لتشغيل محطات المياه</t>
  </si>
  <si>
    <t>وقود ومواد تزييت وتشحيم</t>
  </si>
  <si>
    <t>مواد تزييت وتشحيم</t>
  </si>
  <si>
    <t>وقود وزيوت للطائرات</t>
  </si>
  <si>
    <t>وقود وزيوت أخرى</t>
  </si>
  <si>
    <t>مؤن ومواد وأدوات</t>
  </si>
  <si>
    <t>مشتريات المياه (الكهرباء والماء)</t>
  </si>
  <si>
    <t>مشتريات الكهرباء (الكهرباء والماء)</t>
  </si>
  <si>
    <t>مشتريات الكهرباء (الكهرباء والماء- الحد)</t>
  </si>
  <si>
    <t>مركبات كيماوية وإبادة الحشرات</t>
  </si>
  <si>
    <t>عدد وأدوات خفيفة متنوعة</t>
  </si>
  <si>
    <t>زينة للمناسبات</t>
  </si>
  <si>
    <t>نفقات متنوعة</t>
  </si>
  <si>
    <t>فروقات الأسعار</t>
  </si>
  <si>
    <t>استبعاد المخزون المستهلك</t>
  </si>
  <si>
    <t>نفقات عسكرية</t>
  </si>
  <si>
    <t>مطبوعات وأدوات قرطاسية</t>
  </si>
  <si>
    <t>أدوات قرطاسية للحاسب الآلي</t>
  </si>
  <si>
    <t>أدوات قرطاسية</t>
  </si>
  <si>
    <t>مواد طباعة وتصوير</t>
  </si>
  <si>
    <t>كتب</t>
  </si>
  <si>
    <t>الخرائط والملصقات</t>
  </si>
  <si>
    <t>أدوية ومواد طبية</t>
  </si>
  <si>
    <t>عقاقير وأدوية</t>
  </si>
  <si>
    <t>مواد جراحة</t>
  </si>
  <si>
    <t>مواد أشعة</t>
  </si>
  <si>
    <t>مواد مختبرية</t>
  </si>
  <si>
    <t>تكاليف البرامج الإعلامية</t>
  </si>
  <si>
    <t>برامج الدعاية والإعلان</t>
  </si>
  <si>
    <t>برامج تعليمية</t>
  </si>
  <si>
    <t>برامج تلفزيونية</t>
  </si>
  <si>
    <t>نفقات السلع الرأسمالية</t>
  </si>
  <si>
    <t>مشتريات الأثاث</t>
  </si>
  <si>
    <t>مشتريات سيارات الركاب</t>
  </si>
  <si>
    <t>مشتريات السيارات ذات الطبيعة الخاصة</t>
  </si>
  <si>
    <t>مشتريات السفن والمعدات البحرية</t>
  </si>
  <si>
    <t>مشتريات العدد والآلات الثقيلة</t>
  </si>
  <si>
    <t>مشتريات الآلات والمعدات</t>
  </si>
  <si>
    <t>مشتريات الدراجات النارية والهوائية</t>
  </si>
  <si>
    <t xml:space="preserve">الأصول البديلة </t>
  </si>
  <si>
    <t>مشتريات وحدة الحاسب الآلي المركزية</t>
  </si>
  <si>
    <t>مشتريات أجهزة الحاسب الآلي المساعدة</t>
  </si>
  <si>
    <t>مشتريات الحاسب الآلي الشخصي</t>
  </si>
  <si>
    <t>مشتريات برامج التشغيل والبرامج التطبيقية</t>
  </si>
  <si>
    <t>الأصول البديلة للحاسب الآلي</t>
  </si>
  <si>
    <t>أجهزة تلفزيونية</t>
  </si>
  <si>
    <t>أجهزة إذاعية</t>
  </si>
  <si>
    <t>أجهزة طبية</t>
  </si>
  <si>
    <t>أجهزة سلكية ولاسلكية</t>
  </si>
  <si>
    <t>الأصول البديلة للأجهزة المتنوعة</t>
  </si>
  <si>
    <t xml:space="preserve"> أجهزة تلفزيونية</t>
  </si>
  <si>
    <t>التخلص من الأجهزة السلكية واللاسلكية</t>
  </si>
  <si>
    <t>الطيور والمواشي</t>
  </si>
  <si>
    <t>أصول ثابتة</t>
  </si>
  <si>
    <t>إضافات الأصول الثابتة</t>
  </si>
  <si>
    <t>إضافات المعدات الأخرى</t>
  </si>
  <si>
    <t>إضافات الآلات والمعدات</t>
  </si>
  <si>
    <t>إضافات المعدات اللاسلكية</t>
  </si>
  <si>
    <t>إضافات معدات أجهزة التبريد</t>
  </si>
  <si>
    <t>إضافات المعدات الطبية</t>
  </si>
  <si>
    <t>إضافات المكونات المادية للحاسب الآلي</t>
  </si>
  <si>
    <t>إضافات برامج الحاسب الآلي</t>
  </si>
  <si>
    <t>احتياطي سنوات سابقة</t>
  </si>
  <si>
    <t>مصاريف الأصول</t>
  </si>
  <si>
    <t>تحويل اعتماد خارجي</t>
  </si>
  <si>
    <t>تحويل اعتماد داخلى</t>
  </si>
  <si>
    <t>نفقات الصيانة</t>
  </si>
  <si>
    <t>صيانة المباني الحكومية</t>
  </si>
  <si>
    <t xml:space="preserve"> صيانة السفن والمعدات البحرية</t>
  </si>
  <si>
    <t>صيانة أجهزة الحاسب الآلي المساعدة</t>
  </si>
  <si>
    <t>صيانة الحاسب الآلي الشخصي</t>
  </si>
  <si>
    <t>صيانة برامج التشغيل والبرامج التطبيقية</t>
  </si>
  <si>
    <t>صيانات أخرى</t>
  </si>
  <si>
    <t>صيانات متنوعة</t>
  </si>
  <si>
    <t>نفقات تحويلية محلية</t>
  </si>
  <si>
    <t>اللجنة العليا لرعاية شئون المعاقين</t>
  </si>
  <si>
    <t>تحويلات خارجية</t>
  </si>
  <si>
    <t>الفوائد المستحقة للقروض الخارجية</t>
  </si>
  <si>
    <t>الصندوق السعودي للتنمية</t>
  </si>
  <si>
    <t>صندوق أبوظبي للإنماء الإقتصادي</t>
  </si>
  <si>
    <t>الصندوق العربي للإنماء الإقتصادي والإجتماعي</t>
  </si>
  <si>
    <t>الصندوق الكويتي للتنمية الإقتصادية العربية</t>
  </si>
  <si>
    <t>الصندوق الإسلامي</t>
  </si>
  <si>
    <t>الفوائد المستحقة للقروض الداخلية</t>
  </si>
  <si>
    <t>فوائد أذونات الخزينة</t>
  </si>
  <si>
    <t>فوائد أخرى</t>
  </si>
  <si>
    <t>فوائد صكوك السلم الإسلامية</t>
  </si>
  <si>
    <t>إعانة المواد الغذائية</t>
  </si>
  <si>
    <t>الطحين</t>
  </si>
  <si>
    <t>لحوم الأبقار والأغنام</t>
  </si>
  <si>
    <t>لحوم الدجاج</t>
  </si>
  <si>
    <t>الشوار</t>
  </si>
  <si>
    <t>مساعدات الأسر الفقيرة</t>
  </si>
  <si>
    <t>مساعدات الجمعيات</t>
  </si>
  <si>
    <t>مساعدات الأندية في الداخل</t>
  </si>
  <si>
    <t>مساعدات أخرى</t>
  </si>
  <si>
    <t>المنح والمساعدات الأخرى</t>
  </si>
  <si>
    <t>-</t>
  </si>
  <si>
    <t>(دينار بحريني)</t>
  </si>
  <si>
    <t>نفقات السلع الإستهلاكية</t>
  </si>
  <si>
    <t>(دينار بحرينى)</t>
  </si>
  <si>
    <t>15,7,6</t>
  </si>
  <si>
    <t>16,6</t>
  </si>
  <si>
    <t xml:space="preserve">   الإعانات وتسديد فوائد القروض</t>
  </si>
  <si>
    <t xml:space="preserve">الإعانات </t>
  </si>
  <si>
    <t>علاوة خاصة</t>
  </si>
  <si>
    <t>مؤتمرات داخلية</t>
  </si>
  <si>
    <t>هيئة شئون الإعلام</t>
  </si>
  <si>
    <t>مجلس المناقصات والمزايدات</t>
  </si>
  <si>
    <t>سندات التنمية الحكومية الدولية</t>
  </si>
  <si>
    <t>(آلاف الدنانير)</t>
  </si>
  <si>
    <t>يقصد بها الارتباطات المالية الخاصة بمشتريات المصروفات المتكررة والمشاريع التي صدرت لها أوامر شراء أو أوامر تنفيذ عقود ولكن لم يتم استلام أو تنفيذ المشتريات المطلوبة من قبل المجهز أو المتعاقد معه حتى نهاية السنة المالية.</t>
  </si>
  <si>
    <t>مشتريات الطائرات ومعداتها</t>
  </si>
  <si>
    <t>صيانة الدراجات النارية والهوائية</t>
  </si>
  <si>
    <t>صيانة السفن والمعدات البحرية</t>
  </si>
  <si>
    <t>صيانة الأثاث</t>
  </si>
  <si>
    <t>صيانة العدد والآليات الثقيلة</t>
  </si>
  <si>
    <t>صيانة الآلات والمعدات</t>
  </si>
  <si>
    <t>صيانة وحدة الحاسب الآلي المركزية</t>
  </si>
  <si>
    <t>صيانة أجهزة إطفاء الحريق</t>
  </si>
  <si>
    <t>صيانة الأجهزة الأخرى</t>
  </si>
  <si>
    <t>صيانة المصاعد</t>
  </si>
  <si>
    <t>صيانة شبكات توزيع المياه العامة</t>
  </si>
  <si>
    <t>صيانة محطات إنتاج المياه</t>
  </si>
  <si>
    <t>صيانة الشبكات الكهربائية العامة</t>
  </si>
  <si>
    <t>صيانة محطات توليد وتوزيع الكهرباء</t>
  </si>
  <si>
    <t>صيانة مهابط الطائرات</t>
  </si>
  <si>
    <t>صيانات متنوعة أخرى</t>
  </si>
  <si>
    <t>مساعدات أندية الطلبة في الخارج</t>
  </si>
  <si>
    <t>مساعدات اللجان المختلفة لعمال البحرين</t>
  </si>
  <si>
    <t>أجهزة تصوير ونسخ ومعالجة الكلمات</t>
  </si>
  <si>
    <t>أجهزة زراعية</t>
  </si>
  <si>
    <t>أجهزة تبريد وتدفئة</t>
  </si>
  <si>
    <t>أجهزة إطفاء الحريق</t>
  </si>
  <si>
    <t>أجهزة أخرى</t>
  </si>
  <si>
    <t xml:space="preserve">وزارة العدل والشئون الإسلامية  والأوقاف- الشئون الإسلامية </t>
  </si>
  <si>
    <t>وزارة العدل والشئون الإسلامية والأوقاف - شئون العدل</t>
  </si>
  <si>
    <t>هيئة التشريع والإفتاء القانوني</t>
  </si>
  <si>
    <t>ديوان الرقابة المالية والإدارية</t>
  </si>
  <si>
    <t>مبيعات الغاز- محطات الكهرباء والماء</t>
  </si>
  <si>
    <t>11- مصروفات المشاريع مصنفة حسب الوزارات والجهات الحكومية</t>
  </si>
  <si>
    <t>12- مصروفات هيئة الكهرباء والماء</t>
  </si>
  <si>
    <t>13- مصروفات قوة الدفاع</t>
  </si>
  <si>
    <t>سندات التنمية الحكومية المحلية</t>
  </si>
  <si>
    <t>11,6,3</t>
  </si>
  <si>
    <t>العجز للسنة</t>
  </si>
  <si>
    <t>بيان الاعتمادات المدورة</t>
  </si>
  <si>
    <t xml:space="preserve">      الفعلي</t>
  </si>
  <si>
    <t>الإيضاحات</t>
  </si>
  <si>
    <t>وزارة الدفاع (إيضاح رقم 13)</t>
  </si>
  <si>
    <t>هيئة الكهرباء والماء (إيضاح رقم 12)</t>
  </si>
  <si>
    <t>الاعتماد</t>
  </si>
  <si>
    <t xml:space="preserve">الاعتماد </t>
  </si>
  <si>
    <t xml:space="preserve">    الفرق</t>
  </si>
  <si>
    <t>الاعتماد الإضافي</t>
  </si>
  <si>
    <t>الاعتمادات المدورة من سنوات سابقة</t>
  </si>
  <si>
    <t>الأوقاف السنية</t>
  </si>
  <si>
    <t>دعم برنامج الاسكان (علاوة الإيجار)</t>
  </si>
  <si>
    <t>دعم برنامج الاسكان (تخفيض الأقساط الاسكانية)</t>
  </si>
  <si>
    <t>الهيئه الوطنية لتنظيم المهن والخدمات الصحية</t>
  </si>
  <si>
    <t xml:space="preserve">   الإجمالي</t>
  </si>
  <si>
    <t>توظيف وإجازة وإنهاء عقود الموظفين</t>
  </si>
  <si>
    <t>غاز للاستخدامات الأخرى</t>
  </si>
  <si>
    <t>كساء وأغذية لغير الموظفين</t>
  </si>
  <si>
    <t>مجموع القروض الخارجية</t>
  </si>
  <si>
    <t>مكافأة خاصة</t>
  </si>
  <si>
    <t>مركز الشيخ محمد بن خليفة آل خليفة التخصصي للقلب (إيضاح رقم 13)</t>
  </si>
  <si>
    <t>الأمانة العامة للمجلس الأعلى للشباب والرياضة</t>
  </si>
  <si>
    <t>وزارة الثقافة</t>
  </si>
  <si>
    <t>نادى راشد للفروسية وسباق الخيل</t>
  </si>
  <si>
    <t>إشتراكات أخرى</t>
  </si>
  <si>
    <t>مركبات كيماوية وإبادة الحشرات (غير مخزنة)</t>
  </si>
  <si>
    <t>عقاقير وأدوية (غير مخزنة)</t>
  </si>
  <si>
    <t>مواد جراحة (غير مخزنة)</t>
  </si>
  <si>
    <t>مواد أشعة (غير مخزنة)</t>
  </si>
  <si>
    <t>مواد مختبرية (غير مخزنة)</t>
  </si>
  <si>
    <t>إضافات الأثاث</t>
  </si>
  <si>
    <t>تصفية مصاريف الأثاث</t>
  </si>
  <si>
    <t>تصفية مصاريف الأجهزة</t>
  </si>
  <si>
    <t>تصفية مصاريف الأجهزة والآلات</t>
  </si>
  <si>
    <t>تصفية مصاريف سلكية ولاسلكية</t>
  </si>
  <si>
    <t>تصفية مصاريف أجهزة التكييف</t>
  </si>
  <si>
    <t>تصفية مصاريف الأجهزة الطبية</t>
  </si>
  <si>
    <t>تصفية المكونات المادية للحاسب الآلي</t>
  </si>
  <si>
    <t>تصفية برامج الحاسب الآلي</t>
  </si>
  <si>
    <t>صندوق قطر للتنمية</t>
  </si>
  <si>
    <t>الأخبار والخدمات الإعلامية</t>
  </si>
  <si>
    <t>إعانة الغاز- هيئة الكهرباء والماء</t>
  </si>
  <si>
    <t>معهد البحرين للإدارة العامة</t>
  </si>
  <si>
    <t>غرفة البحرين لتسوية المنازعات الاقتصادية والمالية والإستثمارية</t>
  </si>
  <si>
    <t>نادي راشد للفروسية وسباق الخيل</t>
  </si>
  <si>
    <t>المؤسسة الوطنية لحقوق الإنسان</t>
  </si>
  <si>
    <t>مركز عيسى الثقافي</t>
  </si>
  <si>
    <t>اللجنة التنفيذية لإنتخابات ممثلي مجلس النواب</t>
  </si>
  <si>
    <t>معرض البحرين الدولي للطيران</t>
  </si>
  <si>
    <t>قصر القضيبية</t>
  </si>
  <si>
    <t>دعم الأسر محدودة الدخل</t>
  </si>
  <si>
    <t>المؤسسة الخيرية الملكية</t>
  </si>
  <si>
    <t>دعم الخدمات والمشاريع الإسكانية</t>
  </si>
  <si>
    <t>الميزانية التحويلية (إيضاح رقم 10)</t>
  </si>
  <si>
    <t>نسبة الصرف
 %</t>
  </si>
  <si>
    <t>نسبة 
الصرف
 %</t>
  </si>
  <si>
    <t>نسبة 
التحصيل
 %</t>
  </si>
  <si>
    <t>احتياطي الأجيال القادمة- حقل أبوسعفة</t>
  </si>
  <si>
    <t>شركة المنيوم البحرين (ألبا)</t>
  </si>
  <si>
    <t>الاعتمادات 
الأصلية</t>
  </si>
  <si>
    <t>الاعتماد 
الإضافي</t>
  </si>
  <si>
    <t xml:space="preserve">الاعتمادات 
المتوفرة  </t>
  </si>
  <si>
    <t>المصروفات 
الفعلية</t>
  </si>
  <si>
    <t>الاعتمادات 
المتوفرة</t>
  </si>
  <si>
    <t>سلع 
رأسمالية</t>
  </si>
  <si>
    <t>نفقات 
تحويلية</t>
  </si>
  <si>
    <t>برنامج التقاعد المبكر</t>
  </si>
  <si>
    <t xml:space="preserve"> السلع الإستهلاكية </t>
  </si>
  <si>
    <t xml:space="preserve"> مدفوعات مقدمة وتسديد ذمم دائنة  </t>
  </si>
  <si>
    <t>التدفقات النقدية من الأنشطة الاستثمارية</t>
  </si>
  <si>
    <t>المدفوعات</t>
  </si>
  <si>
    <t>التدفقات النقدية من الأنشطة التشغيلية</t>
  </si>
  <si>
    <t xml:space="preserve"> مدفوعات المشاريع  </t>
  </si>
  <si>
    <t>صافي التدفقات النقدية من الأنشطة الاستثمارية</t>
  </si>
  <si>
    <t>التدفقات النقدية من الأنشطة التمويلية</t>
  </si>
  <si>
    <t xml:space="preserve">تسديد القروض  </t>
  </si>
  <si>
    <t>صافي التدفقات النقدية من الأنشطة التمويلية</t>
  </si>
  <si>
    <t>الجهاز المركزي للمعلومات والإتصالات</t>
  </si>
  <si>
    <t>شركة بورصة البحرين</t>
  </si>
  <si>
    <t xml:space="preserve">15- المبالغ المدورة من اعتمادات ميزانية النفقات المتكررة للوزارات والجهات الحكومية </t>
  </si>
  <si>
    <t>مستشفى الملك حمد (إيضاح رقم 14،13)</t>
  </si>
  <si>
    <t>4- الإيرادات مصنفة حسب الأبواب والوزارات والجهات الحكومية</t>
  </si>
  <si>
    <t>رسوم المحاماة ومقاولي الحج</t>
  </si>
  <si>
    <t>رسوم الفحص الطبي للعمالة الجديدة</t>
  </si>
  <si>
    <t>إيجار المناطق الصناعية</t>
  </si>
  <si>
    <t>إيجار البيوت والمباني</t>
  </si>
  <si>
    <t>إيجار المحلات التجارية</t>
  </si>
  <si>
    <t>إيجار الصالات والمسارح</t>
  </si>
  <si>
    <t>إيجار المعدات</t>
  </si>
  <si>
    <t>إيجار المعارض</t>
  </si>
  <si>
    <t>إيرادات  أخرى</t>
  </si>
  <si>
    <t xml:space="preserve">   مصروفات المشاريع</t>
  </si>
  <si>
    <t>مركز البحرين للدراسات الاستراتيجية والدولية والطاقة</t>
  </si>
  <si>
    <t>الأمانة العامة لمجلس الدفاع الأعلى</t>
  </si>
  <si>
    <t>8- المصروفات المتكررة مصنفة حسب الأبواب والوزارات والجهات الحكومية</t>
  </si>
  <si>
    <t>مشتريات سيارات النقل والشاحنات بأنواعها</t>
  </si>
  <si>
    <t>إضافات سيارات الركاب</t>
  </si>
  <si>
    <t>صيانة المباني غير الحكومية</t>
  </si>
  <si>
    <t>4- الإيرادات مصنفة حسب الأبواب والوزارات والجهات الحكومية (تتمة)</t>
  </si>
  <si>
    <t>8- المصروفات المتكررة مصنفة حسب الأبواب والوزارات والجهات الحكومية (تتمة)</t>
  </si>
  <si>
    <t>المجلس الأعلى للبيئة</t>
  </si>
  <si>
    <t>وزارة التنمية الإجتماعية</t>
  </si>
  <si>
    <t>فوائض نقدية</t>
  </si>
  <si>
    <t>الفوائض التشغيلية</t>
  </si>
  <si>
    <t>الفوائض في الاعتمادات</t>
  </si>
  <si>
    <t>2012</t>
  </si>
  <si>
    <t>جائزة عيسى لخدمة الإنسانية</t>
  </si>
  <si>
    <t>تحويل اعتماد داخلي</t>
  </si>
  <si>
    <t>تسوية مصروفات سنوات سابقة</t>
  </si>
  <si>
    <t>رسوم تقديم الخدمات الاستشارية</t>
  </si>
  <si>
    <t>مبالغ مستلمة لصالح الغير</t>
  </si>
  <si>
    <t>الهيئة الوطنية للمؤهلات وضمان جودة التعليم والتدريب</t>
  </si>
  <si>
    <t>4- الإرتباطات حسب الأبواب</t>
  </si>
  <si>
    <t>5- القروض</t>
  </si>
  <si>
    <t>ضــرائـب ورســوم</t>
  </si>
  <si>
    <t>تمثل مبالغ التحويـلات النقدية من وزارة المالية إلى هيئة الكهرباء والماء، ولا تعبـر عن مصروفات الهيئة الفعليـة للسنة.</t>
  </si>
  <si>
    <r>
      <t>نصت المادة الرابعة من الأمر الملكي رقم (31) لسنة 2010 بشأن مستشفى الملك حمد على أن "</t>
    </r>
    <r>
      <rPr>
        <b/>
        <sz val="14"/>
        <rFont val="Cambria"/>
        <family val="1"/>
        <scheme val="major"/>
      </rPr>
      <t xml:space="preserve">يكون للمستشفى ميزانية خاصة ملحقة بميزانية قوة الدفاع"، </t>
    </r>
    <r>
      <rPr>
        <sz val="14"/>
        <rFont val="Cambria"/>
        <family val="1"/>
        <scheme val="major"/>
      </rPr>
      <t>وعليه لـم تخضع مصروفات الـمستشفى لـرقابة ديوان الرقابة الـمالية والإداريـة وإنما تم تدقيقها من قبل إحدى مؤسسات التدقيق طبقاً لما تم ذكره في الإيضاح رقم (13).</t>
    </r>
  </si>
  <si>
    <t>علاوة تمريض</t>
  </si>
  <si>
    <t>تكاليف المقررات والرسوم الدراسية لتقنية المعلومات</t>
  </si>
  <si>
    <t>تكاليف المواد الدراسية لتقنية المعلومات</t>
  </si>
  <si>
    <t>مكافأة شراء مدة الخدمة الافتراضية</t>
  </si>
  <si>
    <t>تراخيص تقنية المعلومات - أنظمة التشغيل</t>
  </si>
  <si>
    <t>تراخيص تقنية المعلومات - برمجيات الأعمال</t>
  </si>
  <si>
    <t>تراخيص تقنية المعلومات - برمجيات الإنتاجية</t>
  </si>
  <si>
    <t>تراخيص تقنية المعلومات - برمجيات الحماية</t>
  </si>
  <si>
    <t>تراخيص تقنية المعلومات - برمجيات إدارة تقنية المعلومات</t>
  </si>
  <si>
    <t>عقود الإيجار لتقنية المعلومات</t>
  </si>
  <si>
    <t>جوائز لغير الموظفين</t>
  </si>
  <si>
    <t>التعديل على المخزون</t>
  </si>
  <si>
    <t>الأجهزة - الخوادم</t>
  </si>
  <si>
    <t>الأجهزة - التخزين</t>
  </si>
  <si>
    <t>الأجهزة - الإتصالات</t>
  </si>
  <si>
    <t>الأجهزة - الحماية</t>
  </si>
  <si>
    <t>الأجهزة - الإنتاجية</t>
  </si>
  <si>
    <t>الأجهزة - البنى التحتية الداعمة</t>
  </si>
  <si>
    <t>البرمجيات - برمجيات الإنتاجية</t>
  </si>
  <si>
    <t>البرمجيات - تطبيقات البنى التحتية</t>
  </si>
  <si>
    <t>البرمجيات - برمجيات الحماية</t>
  </si>
  <si>
    <t>مصاريف استهلاك الأصول لتقنية المعلومات</t>
  </si>
  <si>
    <t>أجهزة الإذاعة والتلفزيون</t>
  </si>
  <si>
    <t>أجهزة مكتبية</t>
  </si>
  <si>
    <t>أجهزة إطفاء الحرائق</t>
  </si>
  <si>
    <t>أجهزة التبريد والتدفئة</t>
  </si>
  <si>
    <t>أثاث</t>
  </si>
  <si>
    <t>أجهزة تعليمية</t>
  </si>
  <si>
    <t>أجهزة كهربائية</t>
  </si>
  <si>
    <t>أجهزة ومعدات</t>
  </si>
  <si>
    <t>أجهزة رياضية</t>
  </si>
  <si>
    <t>اتفاقيات الصيانة لتقنية المعلومات</t>
  </si>
  <si>
    <t>صيانة أجهزة الإنتاجية</t>
  </si>
  <si>
    <t>صيانة برمجيات الحماية</t>
  </si>
  <si>
    <t>صيانة برمجيات إدارة تقنية المعلومات</t>
  </si>
  <si>
    <t>وزير الدولة لشئون الاتصالات</t>
  </si>
  <si>
    <t>المجلس الأعلى للقضاء</t>
  </si>
  <si>
    <t>2013</t>
  </si>
  <si>
    <t>وزارة شئون حقوق الإنسان</t>
  </si>
  <si>
    <t xml:space="preserve">مكافأة انضباط </t>
  </si>
  <si>
    <t>بدل الملاحة الجوية</t>
  </si>
  <si>
    <t>علاوات وتكاليف أخرى</t>
  </si>
  <si>
    <t>تكاليف المقررات والرسوم الدراسية</t>
  </si>
  <si>
    <t>تكاليف الدراسة الأكاديمية والمهنية</t>
  </si>
  <si>
    <t>مخصصات التدريب لتقنية المعلومات</t>
  </si>
  <si>
    <t>علاوات التدريب لتقنية المعلومات</t>
  </si>
  <si>
    <t>أجور السفر لدورات تقنية المعلومات</t>
  </si>
  <si>
    <t>حصة الحكومة في نظام التقاعد المدني</t>
  </si>
  <si>
    <t>حصة الحكومة في نظام التأمين ضد التعطل</t>
  </si>
  <si>
    <t>نفقات إقامة المؤتمرات والمهمات الرسمية والمعارض والدورات</t>
  </si>
  <si>
    <t>الإتصالات والتراخيص</t>
  </si>
  <si>
    <t>تكاليف تركيب واستخدام التلكس</t>
  </si>
  <si>
    <t>تكاليف استخدام البرقيات</t>
  </si>
  <si>
    <t>تكاليف البريد</t>
  </si>
  <si>
    <t>تكاليف توصيل واستخدام المياه</t>
  </si>
  <si>
    <t>متأخرات الكهرباء والماء</t>
  </si>
  <si>
    <t>إيجار المباني - تشغيلي</t>
  </si>
  <si>
    <t>إيجار المباني - تمويلي</t>
  </si>
  <si>
    <t>تنظيف المباني ومحطات الكهرباء والماء</t>
  </si>
  <si>
    <t>مكافآت لغير الموظفين</t>
  </si>
  <si>
    <t>إدارة وتشغيل المستشفيات من قبل القطاع الخاص</t>
  </si>
  <si>
    <t>وقود وزيوت للمولدات الكهربائية</t>
  </si>
  <si>
    <t>وقود وزيوت للسيارات والآليات الثقيلة</t>
  </si>
  <si>
    <t>وقود وزيوت للسفن</t>
  </si>
  <si>
    <t>طعام لغير الموظفين (غير مخزنة)</t>
  </si>
  <si>
    <t>معدل فرق الربح والخسارة</t>
  </si>
  <si>
    <t>تعديل سعر التكلفة للمخزون</t>
  </si>
  <si>
    <t>مصروفات نثرية للطائرات</t>
  </si>
  <si>
    <t>أصول المركبات والآليات والسفن والطائرات</t>
  </si>
  <si>
    <t>سيارات الركاب</t>
  </si>
  <si>
    <t>أصول تقنية المعلومات</t>
  </si>
  <si>
    <t>أصول الأجهزة المتنوعة</t>
  </si>
  <si>
    <t>صيانة المباني التجارية</t>
  </si>
  <si>
    <t xml:space="preserve">صيانة المباني السكنية </t>
  </si>
  <si>
    <t>صيانة المباني الإدارية</t>
  </si>
  <si>
    <t>أدوات غير مخزنة لصيانة المباني الإدارية</t>
  </si>
  <si>
    <t>صيانة المركبات والسفن والطائرات</t>
  </si>
  <si>
    <t>صيانة سيارات الركاب</t>
  </si>
  <si>
    <t>صيانة سيارات النقل والشاحنات</t>
  </si>
  <si>
    <t>صيانة المركبات ذات الطبيعة الخاصة</t>
  </si>
  <si>
    <t>صيانة المعدات المتصلة بإعدادات الطائرات</t>
  </si>
  <si>
    <t>صيانة الأجهزة</t>
  </si>
  <si>
    <t>صيانة الأجهزة التلفزيونية</t>
  </si>
  <si>
    <t>صيانة الأجهزة الإذاعية</t>
  </si>
  <si>
    <t>صيانة الأجهزة الطبية</t>
  </si>
  <si>
    <t>صيانة الأجهزة الزراعية</t>
  </si>
  <si>
    <t>أدوات غير مخزنة لصيانة الأجهزة الطبية</t>
  </si>
  <si>
    <t>صيانة الأجهزة السلكية واللاسلكية</t>
  </si>
  <si>
    <t>صيانة الأجهزة المكتبية</t>
  </si>
  <si>
    <t>صيانة أجهزة التبريد والتدفئة</t>
  </si>
  <si>
    <t>صيانة الحدائق</t>
  </si>
  <si>
    <t>قروض خارجية أخرى</t>
  </si>
  <si>
    <t>فوائد سندات التنمية</t>
  </si>
  <si>
    <t>المجلس الأعلى للصحة</t>
  </si>
  <si>
    <t>بدالة انترنت البحرين</t>
  </si>
  <si>
    <t>علاوة تحسين مستوى المعيشة للمتقاعدين</t>
  </si>
  <si>
    <t>اللجنة الأولمبية البحرينية</t>
  </si>
  <si>
    <t>تحويلات محلية للاتحادات الرياضية</t>
  </si>
  <si>
    <t xml:space="preserve">عوائد الحكومة من هيئة تنظيم الإتصالات </t>
  </si>
  <si>
    <t>رسوم وتراخيص المهن الصحية</t>
  </si>
  <si>
    <t>رسوم وتراخيص المواد الصيدلانية</t>
  </si>
  <si>
    <t xml:space="preserve">  </t>
  </si>
  <si>
    <t>مجموع القروض الداخلية</t>
  </si>
  <si>
    <t xml:space="preserve">هيئة التشريع والإفتاء القانوني </t>
  </si>
  <si>
    <t>مجموع الاعتمادات المدورة</t>
  </si>
  <si>
    <t>مكتب صاحب السمو الملكي النائب الأول لرئيس مجلس الوزراء</t>
  </si>
  <si>
    <t>إستثمارات وأملاك حكومية</t>
  </si>
  <si>
    <t>منتجات خدمية وسلعية حكومية</t>
  </si>
  <si>
    <t>عوائد الشركة القابضة للنفط والغاز</t>
  </si>
  <si>
    <t>رسوم وتراخيص المرافق الصحية</t>
  </si>
  <si>
    <t>سلع 
إستهلاكية</t>
  </si>
  <si>
    <t>الهيئة العامة للتأمين الاجتماعي</t>
  </si>
  <si>
    <t>علاوة تحسين معيشة للمتقاعدين</t>
  </si>
  <si>
    <t>دعم السلع الغذائية (اللحوم-الدواجن-الطحين)</t>
  </si>
  <si>
    <t xml:space="preserve"> الإعانات وتسديد فوائد القروض </t>
  </si>
  <si>
    <t xml:space="preserve"> القروض المستلمة</t>
  </si>
  <si>
    <t xml:space="preserve"> مدفوعات السلع الرأسمالية</t>
  </si>
  <si>
    <t xml:space="preserve"> إيرادات بيع الأصول الرأسمالية</t>
  </si>
  <si>
    <t>أخرى</t>
  </si>
  <si>
    <t>جميع التسهيلات الإئتمانية المذكورة أعلاه عبارة عن عملية تسوية توفيقية لضمان سرعة انسياب التحويلات النقدية بين الحسابات المصرفية الحكومية.</t>
  </si>
  <si>
    <t>مقابل الالتزامات</t>
  </si>
  <si>
    <t>الفعلي
2014</t>
  </si>
  <si>
    <t>2014</t>
  </si>
  <si>
    <t>مكتب وزير الطاقة</t>
  </si>
  <si>
    <t xml:space="preserve">     الفعلي 2014</t>
  </si>
  <si>
    <t>مبيعات منتجات أخرى</t>
  </si>
  <si>
    <t>الأمانة العامة لمجلس الوزراء</t>
  </si>
  <si>
    <t>صندوق الضمان الإجتماعي</t>
  </si>
  <si>
    <t>الهيئة العامة للتأمين الإجتماعي - النفقات الاكتوارية</t>
  </si>
  <si>
    <t>الهيئة العامة للتأمين الإجتماعي - تسوية الحد الادنى من المعاش التقاعدي</t>
  </si>
  <si>
    <t>دعم برنامج الاسكان ( علاوة الإيجار)</t>
  </si>
  <si>
    <t>دعم برنامج الاسكان ( تخفيض الاقساط الاسكانية)</t>
  </si>
  <si>
    <t>مكافأة أداء</t>
  </si>
  <si>
    <t>تراخيص تقنية المعلومات - تطبيقات البنى التحتية</t>
  </si>
  <si>
    <t>تراخيص تقنية المعلومات - برمجيات قواعد البيانات</t>
  </si>
  <si>
    <t>خدمات تشغيليه -الخدمات التعاقدية لتقنية المعلومات</t>
  </si>
  <si>
    <t>حسابات الميزانية الرقابية</t>
  </si>
  <si>
    <t>سيارات النقل والشاحنات</t>
  </si>
  <si>
    <t>المركبات ذات الطبيعة الخاصة</t>
  </si>
  <si>
    <t>الدراجات النارية والهوائية</t>
  </si>
  <si>
    <t>مشتريات العدد والآليات والمعدات</t>
  </si>
  <si>
    <t>البرمجيات - برمجيات قواعد البيانات</t>
  </si>
  <si>
    <t>البرمجيات - أنظمة التشغيل</t>
  </si>
  <si>
    <t>أجهزة التموين</t>
  </si>
  <si>
    <t>المعادن والأحجار الكريمة</t>
  </si>
  <si>
    <t>تصفية مصاريف المركبات</t>
  </si>
  <si>
    <t>صيانة برمجيات الأعمال</t>
  </si>
  <si>
    <t xml:space="preserve">صيانة برمجيات قواعد البيانات </t>
  </si>
  <si>
    <t xml:space="preserve">الجهاز المركزي للمعلومات </t>
  </si>
  <si>
    <t>وزارة المواصلات والاتصالات</t>
  </si>
  <si>
    <t>وزارة شئون الإعلام</t>
  </si>
  <si>
    <t>الهيئة العامة للتأمين الإجتماعي- تكلفة احتساب العلاوة الإجتماعية ضمن المعاش التقاعدي</t>
  </si>
  <si>
    <t xml:space="preserve">الهيئة العامة للتأمين الإجتماعي - تقاعد أعضاء مجلسي الشورى والنواب </t>
  </si>
  <si>
    <t xml:space="preserve">   المنتجات الخدمية والسلعية الحكومية</t>
  </si>
  <si>
    <t xml:space="preserve">   الغرامات والجزاءات والإيرادات المتنوعة</t>
  </si>
  <si>
    <t>إيرادات حقل البحرين النفطية والمصفاة</t>
  </si>
  <si>
    <t>إحتياطي الأجيال القادمة</t>
  </si>
  <si>
    <t>إيرادات الغاز الطبيعي</t>
  </si>
  <si>
    <t>ديوان صاحب السمو الملكي رئيس مجلس الوزراء</t>
  </si>
  <si>
    <t>وزارة الأشغال وشئون البلديات والتخطيط العمراني - الإدارة العامة للتخطيط العمراني وإدارة الإستملاك والتعويض وشئون الزراعة والثروة البحرية</t>
  </si>
  <si>
    <t xml:space="preserve">مكاتب نواب صاحب السمو الملكي رئيس مجلس الوزارء </t>
  </si>
  <si>
    <t xml:space="preserve">مكاتب مستشاري صاحب السمو الملكي رئيس مجلس الوزراء </t>
  </si>
  <si>
    <t>غرامــات وجزاءات وإيرادات متنوعة</t>
  </si>
  <si>
    <t>وزارة الأشغال وشئون البلديات والتخطيط العمراني-الأشغال</t>
  </si>
  <si>
    <t>رسوم الأجهزة اللاسلكية</t>
  </si>
  <si>
    <t>تحليق وإرشاد الطائرات</t>
  </si>
  <si>
    <t>خدمات الصحة العامة</t>
  </si>
  <si>
    <t>الغرامات والجزاءات والإيرادات المتنوعة</t>
  </si>
  <si>
    <t>إيرادات أخرى</t>
  </si>
  <si>
    <t>إعانات وتسديد فوائد القروض</t>
  </si>
  <si>
    <t>مكاتب نواب صاحب السمو الملكي رئيس مجلس الوزراء</t>
  </si>
  <si>
    <t>مكاتب مستشاري صاحب السمو الملكي رئيس مجلس الوزراء</t>
  </si>
  <si>
    <t>تكاليف تغيير الأنظمة التشغيلية لتقنية المعلومات</t>
  </si>
  <si>
    <t>المصاريف الإستهلاكية لتقنية المعلومات</t>
  </si>
  <si>
    <t xml:space="preserve">البرمجيات - برمجيات الأعمال </t>
  </si>
  <si>
    <t>البرمجيات - برمجيات إدارة تقنية المعلومات</t>
  </si>
  <si>
    <t>صيانة أجهزة تقنية المعلومات</t>
  </si>
  <si>
    <t>إصلاحات لتقنية المعلومات</t>
  </si>
  <si>
    <t>صيانة أجهزة الإتصالات</t>
  </si>
  <si>
    <t>صيانة أجهزة الخوادم</t>
  </si>
  <si>
    <t>صيانة أجهزة التخزين</t>
  </si>
  <si>
    <t>صيانة أجهزة الحماية</t>
  </si>
  <si>
    <t>صيانة أجهزة البنى التحتية الداعمة</t>
  </si>
  <si>
    <t>صيانة أجهزة تقنية المعلومات الأخرى</t>
  </si>
  <si>
    <t>اللجنة الوطنية للطفولة</t>
  </si>
  <si>
    <t>فوائد سندات التنمية الدولية</t>
  </si>
  <si>
    <t>المساهمات في المنظمات الإقليمية والدولية</t>
  </si>
  <si>
    <t>دعم برامج الاسكان (علاوة الايجار-تخفيض الأقساط)</t>
  </si>
  <si>
    <t>إلتزامات متنوعة ومبالغ محجوزة أو مدورة</t>
  </si>
  <si>
    <t>14- مصروفات مستشفى الملك حمد</t>
  </si>
  <si>
    <t xml:space="preserve">16- المبالغ المدورة من اعتمادات ميزانية نفقات المشاريع للوزارات والجهات الحكومية </t>
  </si>
  <si>
    <t xml:space="preserve"> المنتجات الخدمية والسلعية الحكومية</t>
  </si>
  <si>
    <t>6- التسهيلات الإئتمانية</t>
  </si>
  <si>
    <t>مكتب وزير شئون المتابعة</t>
  </si>
  <si>
    <r>
      <t>نصت الفقرة (أ) مـن المـادة (4) مـن قانون ديـوان الرقابـة الماليـة والإداريـة رقـم (16) لسنة 2002 الـمعدل بالمرسـوم بقانون رقم (49) لسنة 2010 على أن "</t>
    </r>
    <r>
      <rPr>
        <b/>
        <sz val="14"/>
        <rFont val="Cambria"/>
        <family val="1"/>
        <scheme val="major"/>
      </rPr>
      <t>... يستثنى مـن رقابة الديوان أية جهة أوجب الدستور أو الـقانون مراعـاة السرية في شئونها...</t>
    </r>
    <r>
      <rPr>
        <sz val="14"/>
        <rFont val="Cambria"/>
        <family val="1"/>
        <scheme val="major"/>
      </rPr>
      <t>"، كمـا نصت الفقـرة (ز) من المادة (33) من دستور مملكة البحرين بشأن قـوة الدفاع على أن "</t>
    </r>
    <r>
      <rPr>
        <b/>
        <sz val="14"/>
        <rFont val="Cambria"/>
        <family val="1"/>
        <scheme val="major"/>
      </rPr>
      <t>تــراعـى السرية في شئونها</t>
    </r>
    <r>
      <rPr>
        <sz val="14"/>
        <rFont val="Cambria"/>
        <family val="1"/>
        <scheme val="major"/>
      </rPr>
      <t>"، وبناءً علـيه لم يخضع الحساب الختامي لوزارة الدفاع والجهات التابعـة لها لـرقابة ديوان الرقابة الماليـة والإدارية، وإنما تم التدقيق على الحسابات الختامية لهذه الجهات من قبل إحدى مؤسسـات التدقيق.</t>
    </r>
  </si>
  <si>
    <t xml:space="preserve"> الغرامات والجزاءات والايرادات المتنوعة</t>
  </si>
  <si>
    <t xml:space="preserve">صافي (النقص)/الزيادة في النقد </t>
  </si>
  <si>
    <t xml:space="preserve">  للسنة المالية المنتهية في 31 ديسمبر 2015</t>
  </si>
  <si>
    <t>الفعلي
2015</t>
  </si>
  <si>
    <t>Code</t>
  </si>
  <si>
    <t>وزارة شئون الشباب والرياضة</t>
  </si>
  <si>
    <t>مكتب وزير شئون مجلس الوزراء</t>
  </si>
  <si>
    <t>هيئة البحرين للثقافة والآثار</t>
  </si>
  <si>
    <t>A</t>
  </si>
  <si>
    <t>D</t>
  </si>
  <si>
    <t>الجهاز الإداري للنيابة العامة</t>
  </si>
  <si>
    <t xml:space="preserve">الفعلي 2014  </t>
  </si>
  <si>
    <t>وزارة شئون الاعلام</t>
  </si>
  <si>
    <t>مكتب صاحب السمو الملكي النائب الاول لرئيس مجلس الوزراء</t>
  </si>
  <si>
    <t>المجلس الاعلى للقضاء</t>
  </si>
  <si>
    <t>مجلـس المناقصات والمزايدات</t>
  </si>
  <si>
    <t>2014 الفعلي</t>
  </si>
  <si>
    <t>رسم تسجيل الطلبة الغير البحرينيين في الجامعات الحكومية (بولتيكنك)</t>
  </si>
  <si>
    <t>رسم تسجيل الطلبة البحرينيين في الجامعات الحكومية (بولتيكنك)</t>
  </si>
  <si>
    <t>رسوم الخدمات الالكترونية</t>
  </si>
  <si>
    <t>مكافأة انضباط</t>
  </si>
  <si>
    <t>توريد الأيدي العاملة والعمل الجزئي</t>
  </si>
  <si>
    <t>تكاليف تركيب واستخدام الأنترنت</t>
  </si>
  <si>
    <t>غاز للإستعمال المعملي والمكتبي</t>
  </si>
  <si>
    <t>مصروفات نثرية</t>
  </si>
  <si>
    <t xml:space="preserve">  الفعلي 2014  </t>
  </si>
  <si>
    <t>2015</t>
  </si>
  <si>
    <t>الرصيد في 2015/1/1</t>
  </si>
  <si>
    <t xml:space="preserve">     الرصيد في    2015/12/31</t>
  </si>
  <si>
    <t>وزارة العدل والشئون الإسلامية والأوقاف (شئون العدل)</t>
  </si>
  <si>
    <t>وزارة العدل والشئون الإسلامية والأوقاف (الشئون الإسلامية)</t>
  </si>
  <si>
    <t xml:space="preserve">     الفعلي 2015</t>
  </si>
  <si>
    <t xml:space="preserve">                      -</t>
  </si>
  <si>
    <t xml:space="preserve">                   -</t>
  </si>
  <si>
    <t>العلاوة الإجتماعية</t>
  </si>
  <si>
    <t>علاوة تحسين معيشة</t>
  </si>
  <si>
    <t>علاوة الهاتف</t>
  </si>
  <si>
    <t>بدل علاوة الأطباء الاستشاريين</t>
  </si>
  <si>
    <t>بدل التفرغ للأطباء الاستشاريين</t>
  </si>
  <si>
    <t>النقل والشحن بأنواعهما</t>
  </si>
  <si>
    <t>صيانة برمجيات الإنتاجية</t>
  </si>
  <si>
    <t>نفقات تحويلية رواتب</t>
  </si>
  <si>
    <t>نصيب البحرين في مجلس التعاون الخليجي</t>
  </si>
  <si>
    <t>فوائد الصكوك الإسلامية الدولية (الإصدار الأول)</t>
  </si>
  <si>
    <t>سندات التنمية (الإصدار الدولي)</t>
  </si>
  <si>
    <t>فوائد الصكوك الإسلامية</t>
  </si>
  <si>
    <t>مساعدات إجتماعية</t>
  </si>
  <si>
    <t>مساعدات ذوي الإحتياجات الخاصة</t>
  </si>
  <si>
    <t>مساعدات البرامج الاجتماعية للطفولة</t>
  </si>
  <si>
    <t>مساعدات البرامج الاجتماعية للمسنين</t>
  </si>
  <si>
    <t>وزارة العمل والتنمية الاجتماعية (شئون العمل)</t>
  </si>
  <si>
    <t>وزارة العمل والتنمية الاجتماعية (شئون التنمية الاجتماعية)</t>
  </si>
  <si>
    <t>وزارة الأشغال وشئون البلديات والتخطيط العمراني (شئون الأشغال)</t>
  </si>
  <si>
    <t>مستشفى الملك حمد الجامعي (إيضاح رقم 14،13)</t>
  </si>
  <si>
    <t>وزارة شئون الشباب والرياضة (مكتب الوزير)</t>
  </si>
  <si>
    <t>وزارة الأشغال وشئون البلديات والتخطيط العمراني (شئون البلديات والتخطيط العمراني)</t>
  </si>
  <si>
    <t>وزارة الصناعة والتجارة والسياحة</t>
  </si>
  <si>
    <t>إيرادات بوليتكنك البحرين</t>
  </si>
  <si>
    <t>هيئة المعلومات والحكومة الالكترونية (الجهاز المركزي للمعلومات سابقاُ)</t>
  </si>
  <si>
    <t>الجهاز الاداري للنيابة العامة</t>
  </si>
  <si>
    <t>الهيئة الوطنية لعلوم الفضاء</t>
  </si>
  <si>
    <t>برنامج الأمم المتحدة الإنمائي</t>
  </si>
  <si>
    <t>هيئة المعلومات والحكومة الالكترونية (الجهاز المركزي للمعلومات سابقاً)</t>
  </si>
  <si>
    <t>أقرت وزارة المالية تدوير جزء من الاعتمادات المالية المتبقية إلى السنة الماليـة المقبلة لعـدد من المشاريـع الحكومية طبقاً لما تقتضيه المصلحة العامة، وذلك بعد دراسـة متطلبات كل مشروع سواءً من حيث التـدفقات الـنقدية الـلازمة لـمواجهة الالتزامـات التعاقدية، أو المتطلبات المالية اللازمة لتنفيذ مراحل سـير العمـل المخطط لإنجازه خلال السنة المالية المقبلة. يمثل المبلغ الـمدوّر من ميزانية نفقات المشـاريع جـزء من الـــفرق بين مجمـوع اعتمادات ميزانية المشـاريع لـسنة 2015 البالغـة حوالي 630 مـليون دينـار ومجمـوع مصـروفات المشـاريع الفعليـة لغـاية   31 ديسمبر 2015 والتـي بلغـت حوالي 444 مليــون دينار، ولا يتـم إظهار المبـالغ المدورة ضمـن الحسابات الــفردية للوزارات والجهـات الحكومية. وقد بلغ مجموع الإعتمادات المدورة من اعتمادات نفقات ميزانية المشاريع من السنة المالية 2015 للسنة المالية 2016 مبلغ 59 مليون دينار.</t>
  </si>
  <si>
    <t>وزارة العمل والتنمية الاجتماعية (العمل)</t>
  </si>
  <si>
    <t>وزارة العمل والتنمية الاجتماعية (التنمية الاجتماعية)</t>
  </si>
  <si>
    <t>وزارة العمل والتنمية الاجتماعية ( العمل)</t>
  </si>
  <si>
    <t>وزارة الأشغال وشئون البلديات والتخطيط العمراني (الأشغال)</t>
  </si>
  <si>
    <t>الصندوق الإجتماعي الوطني</t>
  </si>
  <si>
    <t>الهيئة العليا للإعلام والإتصال</t>
  </si>
  <si>
    <t>هيئة المعلومات والحكومة الإلكترونية (الحكومة الإلكترونية)</t>
  </si>
  <si>
    <r>
      <t>لم يتم تدوير أية اعتمادات للنفقات المتكررة من سنة 2015 إلى السنة المالية المقبلة للوزارات والجهات الحكومية، بحسب قرار وزير المالية رقم (</t>
    </r>
    <r>
      <rPr>
        <sz val="14"/>
        <color rgb="FFFF0000"/>
        <rFont val="Cambria"/>
        <family val="1"/>
        <scheme val="major"/>
      </rPr>
      <t>8</t>
    </r>
    <r>
      <rPr>
        <sz val="14"/>
        <rFont val="Cambria"/>
        <family val="1"/>
        <scheme val="major"/>
      </rPr>
      <t xml:space="preserve">) لسنة 2016 الصـادر بتاريخ  </t>
    </r>
    <r>
      <rPr>
        <sz val="14"/>
        <color rgb="FFFF0000"/>
        <rFont val="Cambria"/>
        <family val="1"/>
        <scheme val="major"/>
      </rPr>
      <t>15</t>
    </r>
    <r>
      <rPr>
        <sz val="14"/>
        <rFont val="Cambria"/>
        <family val="1"/>
        <scheme val="major"/>
      </rPr>
      <t xml:space="preserve"> مايو 2016.</t>
    </r>
  </si>
  <si>
    <t>الإيضاحات الواردة على الصفحات من (4) إلى (35) هي جزء مكمل للحساب الختامي الموحد للدولة.</t>
  </si>
  <si>
    <t>وزارة الأشغال وشئون البلديات والتخطيط العمراني (الإدارة العامة للتخطيط العمراني وإدارة الإستملاك والتعويض وشئون الزراعة والثروة البحرية)</t>
  </si>
  <si>
    <t>هيئة المعلومات والحكومة الإلكترونية (الجهاز المركزي للمعلومات سابقاُ)</t>
  </si>
  <si>
    <t>وزارة العمل والتنمية الإجتماعية (العمل)</t>
  </si>
  <si>
    <t>وزارة العمل والتنمية الإجتماعية (التنمية الاجتماعية)</t>
  </si>
  <si>
    <t>مجلس احتياطي الأجيال القادمة</t>
  </si>
  <si>
    <t>وزارة المواصلات والإتصالات</t>
  </si>
  <si>
    <t>وزارة الدولة لشئون الإتصالات</t>
  </si>
  <si>
    <t>الإشتراكات في وكالات الأنباء الإخبارية والمصورة</t>
  </si>
  <si>
    <t>هي السلع والخدمات التي تم استلامها من قبل الوزارات والجهات الحكومية وتم تسجيلها كمصروفات على حسابات السنة المالية 2015، ولم يتم تسجيلها ضمن حسابات المطلوبات (الذمم الدائنة).</t>
  </si>
  <si>
    <t>الميزانيات التحويلية (إيضاح رقم 10)</t>
  </si>
  <si>
    <t>إيرادات النفط والغاز الطبيعي (إيضاح رقم 2)</t>
  </si>
  <si>
    <t>هيئة المعلومات والحكومة الإلكترونية (الجهاز المركزي للمعلومات سابقاً)</t>
  </si>
  <si>
    <t>فوائد صكوك التأجير الإسلامية الدولية (الإصدار الثاني)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</si>
</sst>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_(* \(#,##0\);_(* &quot;-&quot;_);_(@_)"/>
    <numFmt numFmtId="44" formatCode="_(&quot;$&quot;* #,##0.00_);_(&quot;$&quot;* \(#,##0.00\);_(&quot;$&quot;* &quot;-&quot;??_);_(@_)"/>
    <numFmt numFmtId="43" formatCode="_(* #,##0.00_);_(* \(#,##0.00\);_(* &quot;-&quot;??_);_(@_)"/>
    <numFmt numFmtId="164" formatCode="_-* #,##0_-;_-* #,##0\-;_-* &quot;-&quot;_-;_-@_-"/>
    <numFmt numFmtId="165" formatCode="_-&quot;د.ب.&quot;\ * #,##0.00_-;_-&quot;د.ب.&quot;\ * #,##0.00\-;_-&quot;د.ب.&quot;\ * &quot;-&quot;??_-;_-@_-"/>
    <numFmt numFmtId="166" formatCode="_(&quot; &quot;* #,##0_);_(&quot; &quot;* \(#,##0\);_(&quot; &quot;* &quot;-&quot;_);_(@_)"/>
    <numFmt numFmtId="167" formatCode="_(&quot;د.ب.&quot;\ * #,##0.00_);_(&quot;د.ب.&quot;\ * \(#,##0.00\);_(&quot;د.ب.&quot;\ * &quot;-&quot;??_);_(@_)"/>
    <numFmt numFmtId="168" formatCode="00"/>
    <numFmt numFmtId="169" formatCode="_-* #,##0.000_-;_-* #,##0.000\-;_-* &quot;-&quot;???_-;_-@_-"/>
    <numFmt numFmtId="170" formatCode="_(* #,##0_);_(* \(#,##0\);_(* &quot;-&quot;??_);_(@_)"/>
    <numFmt numFmtId="171" formatCode="_-* #,##0_-;_-* #,##0\-;_-* &quot;-&quot;???_-;_-@_-"/>
    <numFmt numFmtId="172" formatCode="_(&quot; &quot;* #,##0.0_);_(&quot; &quot;* \(#,##0.0\);_(&quot; &quot;* &quot;-&quot;??_);_(@_)"/>
    <numFmt numFmtId="173" formatCode="0.0"/>
    <numFmt numFmtId="174" formatCode="_(* #,##0.0_);_(* \(#,##0.0\);_(* &quot;-&quot;?_);_(@_)"/>
    <numFmt numFmtId="175" formatCode="_-* #,##0.00_-;_-* #,##0.00\-;_-* &quot;-&quot;??_-;_-@_-"/>
    <numFmt numFmtId="176" formatCode="_-* #,##0.00\ _k_r_-;\-* #,##0.00\ _k_r_-;_-* &quot;-&quot;??\ _k_r_-;_-@_-"/>
    <numFmt numFmtId="177" formatCode="0_);\(0\)"/>
  </numFmts>
  <fonts count="98">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abic Transparent"/>
      <charset val="178"/>
    </font>
    <font>
      <sz val="10"/>
      <name val="Arabic Transparent"/>
      <charset val="178"/>
    </font>
    <font>
      <sz val="14"/>
      <name val="Arabic Transparent"/>
      <charset val="178"/>
    </font>
    <font>
      <b/>
      <sz val="14"/>
      <name val="Arabic Transparent"/>
      <charset val="178"/>
    </font>
    <font>
      <b/>
      <sz val="10"/>
      <name val="Arabic Transparent"/>
      <charset val="178"/>
    </font>
    <font>
      <b/>
      <sz val="12"/>
      <color indexed="18"/>
      <name val="Arabic Transparent"/>
      <charset val="178"/>
    </font>
    <font>
      <b/>
      <sz val="11"/>
      <name val="Arabic Transparent"/>
      <charset val="178"/>
    </font>
    <font>
      <sz val="10"/>
      <name val="Arial"/>
      <family val="2"/>
    </font>
    <font>
      <sz val="10"/>
      <name val="MS Sans Serif"/>
      <family val="2"/>
      <charset val="178"/>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1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0"/>
      <name val="Arial"/>
      <family val="2"/>
    </font>
    <font>
      <sz val="9"/>
      <color indexed="81"/>
      <name val="Tahoma"/>
      <family val="2"/>
    </font>
    <font>
      <b/>
      <sz val="9"/>
      <color indexed="81"/>
      <name val="Tahoma"/>
      <family val="2"/>
    </font>
    <font>
      <sz val="10"/>
      <name val="Cambria"/>
      <family val="1"/>
      <scheme val="major"/>
    </font>
    <font>
      <b/>
      <sz val="12"/>
      <name val="Cambria"/>
      <family val="1"/>
      <scheme val="major"/>
    </font>
    <font>
      <b/>
      <sz val="10"/>
      <name val="Cambria"/>
      <family val="1"/>
      <scheme val="major"/>
    </font>
    <font>
      <sz val="11"/>
      <name val="Cambria"/>
      <family val="1"/>
      <scheme val="major"/>
    </font>
    <font>
      <b/>
      <sz val="11"/>
      <name val="Cambria"/>
      <family val="1"/>
      <scheme val="major"/>
    </font>
    <font>
      <sz val="12"/>
      <name val="Cambria"/>
      <family val="1"/>
      <scheme val="major"/>
    </font>
    <font>
      <u/>
      <sz val="12"/>
      <name val="Cambria"/>
      <family val="1"/>
      <scheme val="major"/>
    </font>
    <font>
      <u val="singleAccounting"/>
      <sz val="10"/>
      <name val="Cambria"/>
      <family val="1"/>
      <scheme val="major"/>
    </font>
    <font>
      <b/>
      <u val="doubleAccounting"/>
      <sz val="10"/>
      <name val="Cambria"/>
      <family val="1"/>
      <scheme val="major"/>
    </font>
    <font>
      <u val="doubleAccounting"/>
      <sz val="10"/>
      <name val="Cambria"/>
      <family val="1"/>
      <scheme val="major"/>
    </font>
    <font>
      <b/>
      <sz val="14"/>
      <name val="Cambria"/>
      <family val="1"/>
      <scheme val="major"/>
    </font>
    <font>
      <sz val="14"/>
      <name val="Cambria"/>
      <family val="1"/>
      <scheme val="major"/>
    </font>
    <font>
      <b/>
      <u val="doubleAccounting"/>
      <sz val="14"/>
      <name val="Cambria"/>
      <family val="1"/>
      <scheme val="maj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4"/>
      <name val="Times New Roman"/>
      <family val="1"/>
    </font>
    <font>
      <sz val="14"/>
      <name val="Times New Roman"/>
      <family val="1"/>
    </font>
    <font>
      <b/>
      <sz val="14"/>
      <name val="Times New Roman"/>
      <family val="1"/>
    </font>
    <font>
      <sz val="10"/>
      <name val="Times New Roman"/>
      <family val="1"/>
    </font>
    <font>
      <b/>
      <sz val="12"/>
      <name val="Times New Roman"/>
      <family val="1"/>
    </font>
    <font>
      <u val="singleAccounting"/>
      <sz val="12"/>
      <name val="Times New Roman"/>
      <family val="1"/>
    </font>
    <font>
      <b/>
      <sz val="11"/>
      <name val="Times New Roman"/>
      <family val="1"/>
    </font>
    <font>
      <sz val="12"/>
      <name val="Times New Roman"/>
      <family val="1"/>
    </font>
    <font>
      <sz val="11"/>
      <name val="Times New Roman"/>
      <family val="1"/>
    </font>
    <font>
      <b/>
      <u val="doubleAccounting"/>
      <sz val="11"/>
      <name val="Times New Roman"/>
      <family val="1"/>
    </font>
    <font>
      <b/>
      <sz val="16"/>
      <name val="Times New Roman"/>
      <family val="1"/>
    </font>
    <font>
      <b/>
      <sz val="10"/>
      <name val="Times New Roman"/>
      <family val="1"/>
    </font>
    <font>
      <sz val="10"/>
      <color rgb="FFFF0000"/>
      <name val="Times New Roman"/>
      <family val="1"/>
    </font>
    <font>
      <b/>
      <sz val="18"/>
      <name val="Times New Roman"/>
      <family val="1"/>
    </font>
    <font>
      <sz val="18"/>
      <name val="Times New Roman"/>
      <family val="1"/>
    </font>
    <font>
      <b/>
      <sz val="11"/>
      <color indexed="18"/>
      <name val="Times New Roman"/>
      <family val="1"/>
    </font>
    <font>
      <b/>
      <u val="doubleAccounting"/>
      <sz val="12"/>
      <name val="Times New Roman"/>
      <family val="1"/>
    </font>
    <font>
      <sz val="16"/>
      <name val="Times New Roman"/>
      <family val="1"/>
    </font>
    <font>
      <sz val="11"/>
      <color rgb="FF000000"/>
      <name val="Calibri"/>
      <family val="2"/>
      <charset val="204"/>
    </font>
    <font>
      <b/>
      <sz val="12"/>
      <color indexed="18"/>
      <name val="Times New Roman"/>
      <family val="1"/>
    </font>
    <font>
      <sz val="12"/>
      <color theme="1"/>
      <name val="Arial"/>
      <family val="2"/>
    </font>
    <font>
      <sz val="12"/>
      <color theme="1"/>
      <name val="Calibri"/>
      <family val="2"/>
    </font>
    <font>
      <sz val="11"/>
      <color theme="1"/>
      <name val="Calibri"/>
      <family val="2"/>
      <charset val="186"/>
      <scheme val="minor"/>
    </font>
    <font>
      <sz val="11"/>
      <color theme="1"/>
      <name val="Calibri"/>
      <family val="2"/>
      <charset val="178"/>
      <scheme val="minor"/>
    </font>
    <font>
      <b/>
      <sz val="10"/>
      <color rgb="FFFF0000"/>
      <name val="Times New Roman"/>
      <family val="1"/>
    </font>
    <font>
      <sz val="9"/>
      <name val="Times New Roman"/>
      <family val="1"/>
    </font>
    <font>
      <b/>
      <u/>
      <sz val="11"/>
      <name val="Times New Roman"/>
      <family val="1"/>
    </font>
    <font>
      <sz val="11"/>
      <color indexed="18"/>
      <name val="Times New Roman"/>
      <family val="1"/>
    </font>
    <font>
      <b/>
      <u val="doubleAccounting"/>
      <sz val="14"/>
      <name val="Times New Roman"/>
      <family val="1"/>
    </font>
    <font>
      <sz val="14"/>
      <color rgb="FFFF0000"/>
      <name val="Cambria"/>
      <family val="1"/>
      <scheme val="major"/>
    </font>
    <font>
      <b/>
      <sz val="15"/>
      <name val="Times New Roman"/>
      <family val="1"/>
    </font>
    <font>
      <sz val="15"/>
      <name val="Times New Roman"/>
      <family val="1"/>
    </font>
    <font>
      <sz val="10.5"/>
      <name val="Times New Roman"/>
      <family val="1"/>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2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32">
    <border>
      <left/>
      <right/>
      <top/>
      <bottom/>
      <diagonal/>
    </border>
    <border>
      <left/>
      <right/>
      <top style="thick">
        <color indexed="2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diagonal/>
    </border>
    <border>
      <left/>
      <right/>
      <top style="thin">
        <color auto="1"/>
      </top>
      <bottom style="double">
        <color auto="1"/>
      </bottom>
      <diagonal/>
    </border>
    <border>
      <left/>
      <right/>
      <top style="thin">
        <color indexed="64"/>
      </top>
      <bottom style="thin">
        <color indexed="64"/>
      </bottom>
      <diagonal/>
    </border>
  </borders>
  <cellStyleXfs count="506">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1" fillId="16" borderId="1" applyNumberFormat="0" applyAlignment="0">
      <alignment horizontal="center" vertical="center"/>
    </xf>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20" borderId="0" applyNumberFormat="0" applyBorder="0" applyAlignment="0" applyProtection="0"/>
    <xf numFmtId="0" fontId="17" fillId="3" borderId="0" applyNumberFormat="0" applyBorder="0" applyAlignment="0" applyProtection="0"/>
    <xf numFmtId="0" fontId="18" fillId="21" borderId="2" applyNumberFormat="0" applyAlignment="0" applyProtection="0"/>
    <xf numFmtId="0" fontId="19" fillId="22" borderId="3" applyNumberFormat="0" applyAlignment="0" applyProtection="0"/>
    <xf numFmtId="43" fontId="5" fillId="0" borderId="0" applyFont="0" applyFill="0" applyBorder="0" applyAlignment="0" applyProtection="0"/>
    <xf numFmtId="43" fontId="2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3"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4"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7" applyNumberFormat="0" applyFill="0" applyAlignment="0" applyProtection="0"/>
    <xf numFmtId="0" fontId="7" fillId="0" borderId="0" applyNumberFormat="0">
      <alignment horizontal="right"/>
    </xf>
    <xf numFmtId="0" fontId="27" fillId="23" borderId="0" applyNumberFormat="0" applyBorder="0" applyAlignment="0" applyProtection="0"/>
    <xf numFmtId="0" fontId="13" fillId="0" borderId="0"/>
    <xf numFmtId="0" fontId="13" fillId="0" borderId="0"/>
    <xf numFmtId="0" fontId="14" fillId="0" borderId="0"/>
    <xf numFmtId="0" fontId="13" fillId="0" borderId="0"/>
    <xf numFmtId="0" fontId="28" fillId="24" borderId="8" applyNumberFormat="0" applyFont="0" applyAlignment="0" applyProtection="0"/>
    <xf numFmtId="0" fontId="29" fillId="21" borderId="9" applyNumberFormat="0" applyAlignment="0" applyProtection="0"/>
    <xf numFmtId="0" fontId="30" fillId="0" borderId="0" applyNumberFormat="0" applyFill="0" applyBorder="0" applyAlignment="0" applyProtection="0"/>
    <xf numFmtId="0" fontId="31" fillId="0" borderId="10" applyNumberFormat="0" applyFill="0" applyAlignment="0" applyProtection="0"/>
    <xf numFmtId="0" fontId="32" fillId="0" borderId="0" applyNumberForma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4" fillId="0" borderId="0"/>
    <xf numFmtId="0" fontId="49" fillId="0" borderId="0" applyNumberFormat="0" applyFill="0" applyBorder="0" applyAlignment="0" applyProtection="0"/>
    <xf numFmtId="0" fontId="50" fillId="0" borderId="16" applyNumberFormat="0" applyFill="0" applyAlignment="0" applyProtection="0"/>
    <xf numFmtId="0" fontId="51" fillId="0" borderId="17" applyNumberFormat="0" applyFill="0" applyAlignment="0" applyProtection="0"/>
    <xf numFmtId="0" fontId="52" fillId="0" borderId="18" applyNumberFormat="0" applyFill="0" applyAlignment="0" applyProtection="0"/>
    <xf numFmtId="0" fontId="52"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5" fillId="30" borderId="0" applyNumberFormat="0" applyBorder="0" applyAlignment="0" applyProtection="0"/>
    <xf numFmtId="0" fontId="56" fillId="31" borderId="19" applyNumberFormat="0" applyAlignment="0" applyProtection="0"/>
    <xf numFmtId="0" fontId="57" fillId="32" borderId="20" applyNumberFormat="0" applyAlignment="0" applyProtection="0"/>
    <xf numFmtId="0" fontId="58" fillId="32" borderId="19" applyNumberFormat="0" applyAlignment="0" applyProtection="0"/>
    <xf numFmtId="0" fontId="59" fillId="0" borderId="21" applyNumberFormat="0" applyFill="0" applyAlignment="0" applyProtection="0"/>
    <xf numFmtId="0" fontId="60" fillId="33" borderId="22" applyNumberFormat="0" applyAlignment="0" applyProtection="0"/>
    <xf numFmtId="0" fontId="61" fillId="0" borderId="0" applyNumberFormat="0" applyFill="0" applyBorder="0" applyAlignment="0" applyProtection="0"/>
    <xf numFmtId="0" fontId="4" fillId="34" borderId="23" applyNumberFormat="0" applyFont="0" applyAlignment="0" applyProtection="0"/>
    <xf numFmtId="0" fontId="62" fillId="0" borderId="0" applyNumberFormat="0" applyFill="0" applyBorder="0" applyAlignment="0" applyProtection="0"/>
    <xf numFmtId="0" fontId="63" fillId="0" borderId="24" applyNumberFormat="0" applyFill="0" applyAlignment="0" applyProtection="0"/>
    <xf numFmtId="0" fontId="6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64" fillId="46" borderId="0" applyNumberFormat="0" applyBorder="0" applyAlignment="0" applyProtection="0"/>
    <xf numFmtId="0" fontId="64" fillId="47"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64" fillId="50" borderId="0" applyNumberFormat="0" applyBorder="0" applyAlignment="0" applyProtection="0"/>
    <xf numFmtId="0" fontId="64" fillId="51"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64" fillId="54" borderId="0" applyNumberFormat="0" applyBorder="0" applyAlignment="0" applyProtection="0"/>
    <xf numFmtId="0" fontId="64" fillId="55"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64" fillId="58" borderId="0" applyNumberFormat="0" applyBorder="0" applyAlignment="0" applyProtection="0"/>
    <xf numFmtId="0" fontId="3" fillId="0" borderId="0"/>
    <xf numFmtId="0" fontId="83" fillId="0" borderId="0"/>
    <xf numFmtId="0" fontId="83" fillId="0" borderId="0"/>
    <xf numFmtId="0" fontId="5" fillId="0" borderId="0"/>
    <xf numFmtId="43" fontId="5"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0" fontId="15" fillId="3" borderId="0" applyNumberFormat="0" applyBorder="0" applyAlignment="0" applyProtection="0"/>
    <xf numFmtId="0" fontId="5" fillId="0" borderId="0"/>
    <xf numFmtId="43" fontId="5" fillId="0" borderId="0" applyFont="0" applyFill="0" applyBorder="0" applyProtection="0"/>
    <xf numFmtId="41" fontId="5" fillId="0" borderId="0" applyFont="0" applyFill="0" applyBorder="0" applyAlignment="0" applyProtection="0"/>
    <xf numFmtId="43" fontId="5" fillId="0" borderId="0" applyFont="0" applyFill="0" applyBorder="0" applyProtection="0"/>
    <xf numFmtId="0" fontId="15" fillId="2"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20" borderId="0" applyNumberFormat="0" applyBorder="0" applyAlignment="0" applyProtection="0"/>
    <xf numFmtId="0" fontId="17" fillId="3" borderId="0" applyNumberFormat="0" applyBorder="0" applyAlignment="0" applyProtection="0"/>
    <xf numFmtId="0" fontId="18" fillId="21" borderId="2" applyNumberFormat="0" applyAlignment="0" applyProtection="0"/>
    <xf numFmtId="0" fontId="19" fillId="22" borderId="3" applyNumberFormat="0" applyAlignment="0" applyProtection="0"/>
    <xf numFmtId="38" fontId="14" fillId="0" borderId="0" applyFont="0" applyFill="0" applyBorder="0" applyAlignment="0" applyProtection="0"/>
    <xf numFmtId="38" fontId="14"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4"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7" applyNumberFormat="0" applyFill="0" applyAlignment="0" applyProtection="0"/>
    <xf numFmtId="0" fontId="27" fillId="23" borderId="0" applyNumberFormat="0" applyBorder="0" applyAlignment="0" applyProtection="0"/>
    <xf numFmtId="0" fontId="14" fillId="0" borderId="0"/>
    <xf numFmtId="0" fontId="5" fillId="0" borderId="0"/>
    <xf numFmtId="0" fontId="5" fillId="0" borderId="0"/>
    <xf numFmtId="0" fontId="5" fillId="0" borderId="0"/>
    <xf numFmtId="0" fontId="85" fillId="0" borderId="0"/>
    <xf numFmtId="0" fontId="3" fillId="0" borderId="0"/>
    <xf numFmtId="0" fontId="85" fillId="0" borderId="0"/>
    <xf numFmtId="0" fontId="85" fillId="0" borderId="0"/>
    <xf numFmtId="0" fontId="85" fillId="0" borderId="0"/>
    <xf numFmtId="0" fontId="85" fillId="0" borderId="0"/>
    <xf numFmtId="0" fontId="85" fillId="0" borderId="0"/>
    <xf numFmtId="0" fontId="3" fillId="0" borderId="0"/>
    <xf numFmtId="0" fontId="86" fillId="0" borderId="0"/>
    <xf numFmtId="0" fontId="5" fillId="24" borderId="8" applyNumberFormat="0" applyFont="0" applyAlignment="0" applyProtection="0"/>
    <xf numFmtId="0" fontId="3" fillId="34" borderId="23" applyNumberFormat="0" applyFont="0" applyAlignment="0" applyProtection="0"/>
    <xf numFmtId="0" fontId="29" fillId="21" borderId="9" applyNumberFormat="0" applyAlignment="0" applyProtection="0"/>
    <xf numFmtId="0" fontId="30" fillId="0" borderId="0" applyNumberFormat="0" applyFill="0" applyBorder="0" applyAlignment="0" applyProtection="0"/>
    <xf numFmtId="0" fontId="31" fillId="0" borderId="10" applyNumberFormat="0" applyFill="0" applyAlignment="0" applyProtection="0"/>
    <xf numFmtId="0" fontId="32" fillId="0" borderId="0" applyNumberFormat="0" applyFill="0" applyBorder="0" applyAlignment="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43" fontId="5" fillId="0" borderId="0" applyFont="0" applyFill="0" applyBorder="0" applyProtection="0"/>
    <xf numFmtId="0" fontId="3" fillId="0" borderId="0"/>
    <xf numFmtId="0" fontId="5" fillId="24" borderId="26" applyNumberFormat="0" applyFont="0" applyAlignment="0" applyProtection="0"/>
    <xf numFmtId="0" fontId="25" fillId="7" borderId="25" applyNumberFormat="0" applyAlignment="0" applyProtection="0"/>
    <xf numFmtId="0" fontId="18" fillId="21" borderId="25" applyNumberFormat="0" applyAlignment="0" applyProtection="0"/>
    <xf numFmtId="0" fontId="3" fillId="0" borderId="0"/>
    <xf numFmtId="0" fontId="3" fillId="34" borderId="23" applyNumberFormat="0" applyFont="0" applyAlignment="0" applyProtection="0"/>
    <xf numFmtId="0" fontId="29" fillId="21" borderId="27" applyNumberFormat="0" applyAlignment="0" applyProtection="0"/>
    <xf numFmtId="0" fontId="31" fillId="0" borderId="28" applyNumberFormat="0" applyFill="0" applyAlignment="0" applyProtection="0"/>
    <xf numFmtId="0" fontId="87" fillId="0" borderId="0"/>
    <xf numFmtId="176" fontId="87" fillId="0" borderId="0" applyFont="0" applyFill="0" applyBorder="0" applyAlignment="0" applyProtection="0"/>
    <xf numFmtId="0" fontId="88" fillId="0" borderId="0"/>
    <xf numFmtId="9" fontId="87" fillId="0" borderId="0" applyFont="0" applyFill="0" applyBorder="0" applyAlignment="0" applyProtection="0"/>
    <xf numFmtId="176" fontId="87" fillId="0" borderId="0" applyFont="0" applyFill="0" applyBorder="0" applyAlignment="0" applyProtection="0"/>
    <xf numFmtId="43" fontId="5" fillId="0" borderId="0" applyFont="0" applyFill="0" applyBorder="0" applyAlignment="0" applyProtection="0"/>
    <xf numFmtId="0" fontId="3" fillId="0" borderId="0"/>
    <xf numFmtId="43" fontId="5" fillId="0" borderId="0" applyNumberFormat="0" applyFont="0" applyFill="0" applyBorder="0" applyAlignment="0" applyProtection="0"/>
    <xf numFmtId="43" fontId="5" fillId="0" borderId="0" applyNumberFormat="0" applyFont="0" applyFill="0" applyBorder="0" applyAlignment="0" applyProtection="0"/>
    <xf numFmtId="43" fontId="5" fillId="0" borderId="0" applyFont="0" applyFill="0" applyBorder="0" applyProtection="0"/>
    <xf numFmtId="0" fontId="3" fillId="0" borderId="0"/>
    <xf numFmtId="0" fontId="3" fillId="0" borderId="0"/>
    <xf numFmtId="0" fontId="5" fillId="0" borderId="0"/>
    <xf numFmtId="43" fontId="5" fillId="0" borderId="0" applyFont="0" applyFill="0" applyBorder="0" applyProtection="0"/>
    <xf numFmtId="0" fontId="5" fillId="0" borderId="0"/>
    <xf numFmtId="175" fontId="5" fillId="0" borderId="0" applyFont="0" applyFill="0" applyBorder="0" applyAlignment="0" applyProtection="0"/>
    <xf numFmtId="0" fontId="3" fillId="34" borderId="23" applyNumberFormat="0" applyFont="0" applyAlignment="0" applyProtection="0"/>
    <xf numFmtId="9" fontId="14" fillId="0" borderId="0" applyFont="0" applyFill="0" applyBorder="0" applyAlignment="0" applyProtection="0"/>
    <xf numFmtId="43" fontId="5" fillId="0" borderId="0" applyFont="0" applyFill="0" applyBorder="0" applyAlignment="0" applyProtection="0"/>
    <xf numFmtId="0" fontId="29" fillId="21" borderId="27" applyNumberFormat="0" applyAlignment="0" applyProtection="0"/>
    <xf numFmtId="0" fontId="25" fillId="7" borderId="25" applyNumberFormat="0" applyAlignment="0" applyProtection="0"/>
    <xf numFmtId="0" fontId="31" fillId="0" borderId="28" applyNumberFormat="0" applyFill="0" applyAlignment="0" applyProtection="0"/>
    <xf numFmtId="0" fontId="3" fillId="0" borderId="0"/>
    <xf numFmtId="0" fontId="3" fillId="0" borderId="0"/>
    <xf numFmtId="0" fontId="3" fillId="0" borderId="0"/>
    <xf numFmtId="0" fontId="3" fillId="0" borderId="0"/>
    <xf numFmtId="0" fontId="3" fillId="34" borderId="23"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31" fillId="0" borderId="28" applyNumberFormat="0" applyFill="0" applyAlignment="0" applyProtection="0"/>
    <xf numFmtId="0" fontId="29" fillId="21" borderId="27" applyNumberFormat="0" applyAlignment="0" applyProtection="0"/>
    <xf numFmtId="0" fontId="18" fillId="21" borderId="25" applyNumberFormat="0" applyAlignment="0" applyProtection="0"/>
    <xf numFmtId="0" fontId="25" fillId="7" borderId="25" applyNumberFormat="0" applyAlignment="0" applyProtection="0"/>
    <xf numFmtId="0" fontId="5" fillId="24" borderId="26" applyNumberFormat="0" applyFont="0" applyAlignment="0" applyProtection="0"/>
    <xf numFmtId="0" fontId="5" fillId="24" borderId="26" applyNumberFormat="0" applyFont="0" applyAlignment="0" applyProtection="0"/>
    <xf numFmtId="0" fontId="25" fillId="7" borderId="25" applyNumberFormat="0" applyAlignment="0" applyProtection="0"/>
    <xf numFmtId="0" fontId="18" fillId="21" borderId="25" applyNumberFormat="0" applyAlignment="0" applyProtection="0"/>
    <xf numFmtId="0" fontId="29" fillId="21" borderId="27" applyNumberFormat="0" applyAlignment="0" applyProtection="0"/>
    <xf numFmtId="0" fontId="31" fillId="0" borderId="28" applyNumberFormat="0" applyFill="0" applyAlignment="0" applyProtection="0"/>
    <xf numFmtId="0" fontId="5" fillId="24" borderId="26" applyNumberFormat="0" applyFont="0" applyAlignment="0" applyProtection="0"/>
    <xf numFmtId="0" fontId="18" fillId="21" borderId="25"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0" fontId="5" fillId="24" borderId="26" applyNumberFormat="0" applyFont="0" applyAlignment="0" applyProtection="0"/>
    <xf numFmtId="0" fontId="25" fillId="7" borderId="25" applyNumberFormat="0" applyAlignment="0" applyProtection="0"/>
    <xf numFmtId="0" fontId="18" fillId="21" borderId="25" applyNumberFormat="0" applyAlignment="0" applyProtection="0"/>
    <xf numFmtId="0" fontId="29" fillId="21" borderId="27" applyNumberFormat="0" applyAlignment="0" applyProtection="0"/>
    <xf numFmtId="0" fontId="31" fillId="0" borderId="28" applyNumberFormat="0" applyFill="0" applyAlignment="0" applyProtection="0"/>
    <xf numFmtId="0" fontId="31" fillId="0" borderId="28" applyNumberFormat="0" applyFill="0" applyAlignment="0" applyProtection="0"/>
    <xf numFmtId="0" fontId="29" fillId="21" borderId="27" applyNumberFormat="0" applyAlignment="0" applyProtection="0"/>
    <xf numFmtId="0" fontId="18" fillId="21" borderId="25" applyNumberFormat="0" applyAlignment="0" applyProtection="0"/>
    <xf numFmtId="0" fontId="25" fillId="7" borderId="25" applyNumberFormat="0" applyAlignment="0" applyProtection="0"/>
    <xf numFmtId="0" fontId="5" fillId="24" borderId="26" applyNumberFormat="0" applyFont="0" applyAlignment="0" applyProtection="0"/>
    <xf numFmtId="0" fontId="5" fillId="24" borderId="26" applyNumberFormat="0" applyFont="0" applyAlignment="0" applyProtection="0"/>
    <xf numFmtId="0" fontId="25" fillId="7" borderId="25" applyNumberFormat="0" applyAlignment="0" applyProtection="0"/>
    <xf numFmtId="0" fontId="18" fillId="21" borderId="25" applyNumberFormat="0" applyAlignment="0" applyProtection="0"/>
    <xf numFmtId="0" fontId="29" fillId="21" borderId="27" applyNumberFormat="0" applyAlignment="0" applyProtection="0"/>
    <xf numFmtId="0" fontId="31" fillId="0" borderId="28" applyNumberFormat="0" applyFill="0" applyAlignment="0" applyProtection="0"/>
    <xf numFmtId="0" fontId="5" fillId="24" borderId="8" applyNumberFormat="0" applyFont="0" applyAlignment="0" applyProtection="0"/>
    <xf numFmtId="0" fontId="25" fillId="7" borderId="2" applyNumberFormat="0" applyAlignment="0" applyProtection="0"/>
    <xf numFmtId="0" fontId="18" fillId="21" borderId="2" applyNumberFormat="0" applyAlignment="0" applyProtection="0"/>
    <xf numFmtId="0" fontId="29" fillId="21" borderId="9" applyNumberFormat="0" applyAlignment="0" applyProtection="0"/>
    <xf numFmtId="0" fontId="31" fillId="0" borderId="10" applyNumberFormat="0" applyFill="0" applyAlignment="0" applyProtection="0"/>
    <xf numFmtId="0" fontId="29" fillId="21" borderId="9" applyNumberFormat="0" applyAlignment="0" applyProtection="0"/>
    <xf numFmtId="0" fontId="31" fillId="0" borderId="10" applyNumberFormat="0" applyFill="0" applyAlignment="0" applyProtection="0"/>
    <xf numFmtId="0" fontId="31" fillId="0" borderId="10" applyNumberFormat="0" applyFill="0" applyAlignment="0" applyProtection="0"/>
    <xf numFmtId="0" fontId="29" fillId="21" borderId="9" applyNumberFormat="0" applyAlignment="0" applyProtection="0"/>
    <xf numFmtId="0" fontId="18" fillId="21" borderId="2" applyNumberFormat="0" applyAlignment="0" applyProtection="0"/>
    <xf numFmtId="0" fontId="25" fillId="7" borderId="2" applyNumberFormat="0" applyAlignment="0" applyProtection="0"/>
    <xf numFmtId="0" fontId="5" fillId="24" borderId="8" applyNumberFormat="0" applyFont="0" applyAlignment="0" applyProtection="0"/>
    <xf numFmtId="0" fontId="5" fillId="24" borderId="8" applyNumberFormat="0" applyFont="0" applyAlignment="0" applyProtection="0"/>
    <xf numFmtId="0" fontId="25" fillId="7" borderId="2" applyNumberFormat="0" applyAlignment="0" applyProtection="0"/>
    <xf numFmtId="0" fontId="18" fillId="21" borderId="2" applyNumberFormat="0" applyAlignment="0" applyProtection="0"/>
    <xf numFmtId="0" fontId="5" fillId="24" borderId="8" applyNumberFormat="0" applyFont="0" applyAlignment="0" applyProtection="0"/>
    <xf numFmtId="0" fontId="25" fillId="7" borderId="2" applyNumberFormat="0" applyAlignment="0" applyProtection="0"/>
    <xf numFmtId="0" fontId="18" fillId="21" borderId="2" applyNumberFormat="0" applyAlignment="0" applyProtection="0"/>
    <xf numFmtId="0" fontId="29" fillId="21" borderId="9" applyNumberFormat="0" applyAlignment="0" applyProtection="0"/>
    <xf numFmtId="0" fontId="31" fillId="0" borderId="10" applyNumberFormat="0" applyFill="0" applyAlignment="0" applyProtection="0"/>
    <xf numFmtId="0" fontId="5" fillId="24" borderId="8" applyNumberFormat="0" applyFont="0" applyAlignment="0" applyProtection="0"/>
    <xf numFmtId="0" fontId="25" fillId="7" borderId="2" applyNumberFormat="0" applyAlignment="0" applyProtection="0"/>
    <xf numFmtId="0" fontId="18" fillId="21" borderId="2" applyNumberFormat="0" applyAlignment="0" applyProtection="0"/>
    <xf numFmtId="0" fontId="29" fillId="21" borderId="9" applyNumberFormat="0" applyAlignment="0" applyProtection="0"/>
    <xf numFmtId="0" fontId="31" fillId="0" borderId="10" applyNumberFormat="0" applyFill="0" applyAlignment="0" applyProtection="0"/>
    <xf numFmtId="0" fontId="31" fillId="0" borderId="10" applyNumberFormat="0" applyFill="0" applyAlignment="0" applyProtection="0"/>
    <xf numFmtId="0" fontId="29" fillId="21" borderId="9" applyNumberFormat="0" applyAlignment="0" applyProtection="0"/>
    <xf numFmtId="0" fontId="18" fillId="21" borderId="2" applyNumberFormat="0" applyAlignment="0" applyProtection="0"/>
    <xf numFmtId="0" fontId="25" fillId="7" borderId="2" applyNumberFormat="0" applyAlignment="0" applyProtection="0"/>
    <xf numFmtId="0" fontId="5" fillId="24" borderId="8" applyNumberFormat="0" applyFont="0" applyAlignment="0" applyProtection="0"/>
    <xf numFmtId="0" fontId="5" fillId="24" borderId="8" applyNumberFormat="0" applyFont="0" applyAlignment="0" applyProtection="0"/>
    <xf numFmtId="0" fontId="25" fillId="7" borderId="2" applyNumberFormat="0" applyAlignment="0" applyProtection="0"/>
    <xf numFmtId="0" fontId="18" fillId="21" borderId="2" applyNumberFormat="0" applyAlignment="0" applyProtection="0"/>
    <xf numFmtId="0" fontId="29" fillId="21" borderId="9" applyNumberFormat="0" applyAlignment="0" applyProtection="0"/>
    <xf numFmtId="0" fontId="31" fillId="0" borderId="10" applyNumberFormat="0" applyFill="0" applyAlignment="0" applyProtection="0"/>
    <xf numFmtId="0" fontId="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20" borderId="0" applyNumberFormat="0" applyBorder="0" applyAlignment="0" applyProtection="0"/>
    <xf numFmtId="0" fontId="17" fillId="3" borderId="0" applyNumberFormat="0" applyBorder="0" applyAlignment="0" applyProtection="0"/>
    <xf numFmtId="0" fontId="18" fillId="21" borderId="25" applyNumberFormat="0" applyAlignment="0" applyProtection="0"/>
    <xf numFmtId="0" fontId="19" fillId="22" borderId="3" applyNumberFormat="0" applyAlignment="0" applyProtection="0"/>
    <xf numFmtId="43" fontId="5"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4"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5" fillId="7" borderId="25" applyNumberFormat="0" applyAlignment="0" applyProtection="0"/>
    <xf numFmtId="0" fontId="26" fillId="0" borderId="7" applyNumberFormat="0" applyFill="0" applyAlignment="0" applyProtection="0"/>
    <xf numFmtId="0" fontId="27" fillId="23" borderId="0" applyNumberFormat="0" applyBorder="0" applyAlignment="0" applyProtection="0"/>
    <xf numFmtId="0" fontId="5" fillId="0" borderId="0"/>
    <xf numFmtId="0" fontId="5" fillId="24" borderId="26" applyNumberFormat="0" applyFont="0" applyAlignment="0" applyProtection="0"/>
    <xf numFmtId="0" fontId="29" fillId="21" borderId="27" applyNumberFormat="0" applyAlignment="0" applyProtection="0"/>
    <xf numFmtId="0" fontId="30" fillId="0" borderId="0" applyNumberFormat="0" applyFill="0" applyBorder="0" applyAlignment="0" applyProtection="0"/>
    <xf numFmtId="0" fontId="31" fillId="0" borderId="28" applyNumberFormat="0" applyFill="0" applyAlignment="0" applyProtection="0"/>
    <xf numFmtId="0" fontId="32" fillId="0" borderId="0" applyNumberFormat="0" applyFill="0" applyBorder="0" applyAlignment="0" applyProtection="0"/>
    <xf numFmtId="0" fontId="2" fillId="0" borderId="0"/>
    <xf numFmtId="0" fontId="2" fillId="34" borderId="23"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0" borderId="0"/>
    <xf numFmtId="0" fontId="18" fillId="21" borderId="25" applyNumberFormat="0" applyAlignment="0" applyProtection="0"/>
    <xf numFmtId="0" fontId="25" fillId="7" borderId="25" applyNumberFormat="0" applyAlignment="0" applyProtection="0"/>
    <xf numFmtId="0" fontId="2" fillId="0" borderId="0"/>
    <xf numFmtId="0" fontId="2" fillId="0" borderId="0"/>
    <xf numFmtId="0" fontId="5" fillId="24" borderId="26" applyNumberFormat="0" applyFont="0" applyAlignment="0" applyProtection="0"/>
    <xf numFmtId="0" fontId="2" fillId="34" borderId="23" applyNumberFormat="0" applyFont="0" applyAlignment="0" applyProtection="0"/>
    <xf numFmtId="0" fontId="29" fillId="21" borderId="27" applyNumberFormat="0" applyAlignment="0" applyProtection="0"/>
    <xf numFmtId="0" fontId="31" fillId="0" borderId="28" applyNumberFormat="0" applyFill="0" applyAlignment="0" applyProtection="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34" borderId="23" applyNumberFormat="0" applyFont="0" applyAlignment="0" applyProtection="0"/>
    <xf numFmtId="0" fontId="2" fillId="0" borderId="0"/>
    <xf numFmtId="0" fontId="2" fillId="0" borderId="0"/>
    <xf numFmtId="0" fontId="2" fillId="0" borderId="0"/>
    <xf numFmtId="0" fontId="2" fillId="0" borderId="0"/>
    <xf numFmtId="0" fontId="2" fillId="34" borderId="23" applyNumberFormat="0" applyFont="0" applyAlignment="0" applyProtection="0"/>
    <xf numFmtId="0" fontId="5" fillId="24" borderId="26" applyNumberFormat="0" applyFont="0" applyAlignment="0" applyProtection="0"/>
    <xf numFmtId="0" fontId="25" fillId="7" borderId="25" applyNumberFormat="0" applyAlignment="0" applyProtection="0"/>
    <xf numFmtId="0" fontId="18" fillId="21" borderId="25" applyNumberFormat="0" applyAlignment="0" applyProtection="0"/>
    <xf numFmtId="0" fontId="29" fillId="21" borderId="27" applyNumberFormat="0" applyAlignment="0" applyProtection="0"/>
    <xf numFmtId="0" fontId="31" fillId="0" borderId="28" applyNumberFormat="0" applyFill="0" applyAlignment="0" applyProtection="0"/>
    <xf numFmtId="0" fontId="29" fillId="21" borderId="27" applyNumberFormat="0" applyAlignment="0" applyProtection="0"/>
    <xf numFmtId="0" fontId="31" fillId="0" borderId="28" applyNumberFormat="0" applyFill="0" applyAlignment="0" applyProtection="0"/>
    <xf numFmtId="0" fontId="31" fillId="0" borderId="28" applyNumberFormat="0" applyFill="0" applyAlignment="0" applyProtection="0"/>
    <xf numFmtId="0" fontId="29" fillId="21" borderId="27" applyNumberFormat="0" applyAlignment="0" applyProtection="0"/>
    <xf numFmtId="0" fontId="18" fillId="21" borderId="25" applyNumberFormat="0" applyAlignment="0" applyProtection="0"/>
    <xf numFmtId="0" fontId="25" fillId="7" borderId="25" applyNumberFormat="0" applyAlignment="0" applyProtection="0"/>
    <xf numFmtId="0" fontId="5" fillId="24" borderId="26" applyNumberFormat="0" applyFont="0" applyAlignment="0" applyProtection="0"/>
    <xf numFmtId="0" fontId="5" fillId="24" borderId="26" applyNumberFormat="0" applyFont="0" applyAlignment="0" applyProtection="0"/>
    <xf numFmtId="0" fontId="25" fillId="7" borderId="25" applyNumberFormat="0" applyAlignment="0" applyProtection="0"/>
    <xf numFmtId="0" fontId="18" fillId="21" borderId="25" applyNumberFormat="0" applyAlignment="0" applyProtection="0"/>
    <xf numFmtId="0" fontId="5" fillId="24" borderId="26" applyNumberFormat="0" applyFont="0" applyAlignment="0" applyProtection="0"/>
    <xf numFmtId="0" fontId="25" fillId="7" borderId="25" applyNumberFormat="0" applyAlignment="0" applyProtection="0"/>
    <xf numFmtId="0" fontId="18" fillId="21" borderId="25" applyNumberFormat="0" applyAlignment="0" applyProtection="0"/>
    <xf numFmtId="0" fontId="29" fillId="21" borderId="27" applyNumberFormat="0" applyAlignment="0" applyProtection="0"/>
    <xf numFmtId="0" fontId="31" fillId="0" borderId="28" applyNumberFormat="0" applyFill="0" applyAlignment="0" applyProtection="0"/>
    <xf numFmtId="0" fontId="5" fillId="24" borderId="26" applyNumberFormat="0" applyFont="0" applyAlignment="0" applyProtection="0"/>
    <xf numFmtId="0" fontId="25" fillId="7" borderId="25" applyNumberFormat="0" applyAlignment="0" applyProtection="0"/>
    <xf numFmtId="0" fontId="18" fillId="21" borderId="25" applyNumberFormat="0" applyAlignment="0" applyProtection="0"/>
    <xf numFmtId="0" fontId="29" fillId="21" borderId="27" applyNumberFormat="0" applyAlignment="0" applyProtection="0"/>
    <xf numFmtId="0" fontId="31" fillId="0" borderId="28" applyNumberFormat="0" applyFill="0" applyAlignment="0" applyProtection="0"/>
    <xf numFmtId="0" fontId="31" fillId="0" borderId="28" applyNumberFormat="0" applyFill="0" applyAlignment="0" applyProtection="0"/>
    <xf numFmtId="0" fontId="29" fillId="21" borderId="27" applyNumberFormat="0" applyAlignment="0" applyProtection="0"/>
    <xf numFmtId="0" fontId="18" fillId="21" borderId="25" applyNumberFormat="0" applyAlignment="0" applyProtection="0"/>
    <xf numFmtId="0" fontId="25" fillId="7" borderId="25" applyNumberFormat="0" applyAlignment="0" applyProtection="0"/>
    <xf numFmtId="0" fontId="5" fillId="24" borderId="26" applyNumberFormat="0" applyFont="0" applyAlignment="0" applyProtection="0"/>
    <xf numFmtId="0" fontId="5" fillId="24" borderId="26" applyNumberFormat="0" applyFont="0" applyAlignment="0" applyProtection="0"/>
    <xf numFmtId="0" fontId="25" fillId="7" borderId="25" applyNumberFormat="0" applyAlignment="0" applyProtection="0"/>
    <xf numFmtId="0" fontId="18" fillId="21" borderId="25" applyNumberFormat="0" applyAlignment="0" applyProtection="0"/>
    <xf numFmtId="0" fontId="29" fillId="21" borderId="27" applyNumberFormat="0" applyAlignment="0" applyProtection="0"/>
    <xf numFmtId="0" fontId="31" fillId="0" borderId="28" applyNumberFormat="0" applyFill="0" applyAlignment="0" applyProtection="0"/>
    <xf numFmtId="0" fontId="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20" borderId="0" applyNumberFormat="0" applyBorder="0" applyAlignment="0" applyProtection="0"/>
    <xf numFmtId="0" fontId="17" fillId="3" borderId="0" applyNumberFormat="0" applyBorder="0" applyAlignment="0" applyProtection="0"/>
    <xf numFmtId="0" fontId="18" fillId="21" borderId="25" applyNumberFormat="0" applyAlignment="0" applyProtection="0"/>
    <xf numFmtId="0" fontId="19" fillId="22" borderId="3" applyNumberFormat="0" applyAlignment="0" applyProtection="0"/>
    <xf numFmtId="43" fontId="5"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4"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5" fillId="7" borderId="25" applyNumberFormat="0" applyAlignment="0" applyProtection="0"/>
    <xf numFmtId="0" fontId="26" fillId="0" borderId="7" applyNumberFormat="0" applyFill="0" applyAlignment="0" applyProtection="0"/>
    <xf numFmtId="0" fontId="27" fillId="23" borderId="0" applyNumberFormat="0" applyBorder="0" applyAlignment="0" applyProtection="0"/>
    <xf numFmtId="0" fontId="5" fillId="24" borderId="26" applyNumberFormat="0" applyFont="0" applyAlignment="0" applyProtection="0"/>
    <xf numFmtId="0" fontId="29" fillId="21" borderId="27" applyNumberFormat="0" applyAlignment="0" applyProtection="0"/>
    <xf numFmtId="0" fontId="30" fillId="0" borderId="0" applyNumberFormat="0" applyFill="0" applyBorder="0" applyAlignment="0" applyProtection="0"/>
    <xf numFmtId="0" fontId="31" fillId="0" borderId="28" applyNumberFormat="0" applyFill="0" applyAlignment="0" applyProtection="0"/>
    <xf numFmtId="0" fontId="32" fillId="0" borderId="0" applyNumberFormat="0" applyFill="0" applyBorder="0" applyAlignment="0" applyProtection="0"/>
    <xf numFmtId="0" fontId="1" fillId="0" borderId="0"/>
    <xf numFmtId="0" fontId="1" fillId="34" borderId="23" applyNumberFormat="0" applyFont="0" applyAlignment="0" applyProtection="0"/>
    <xf numFmtId="0" fontId="1" fillId="36" borderId="0" applyNumberFormat="0" applyBorder="0" applyAlignment="0" applyProtection="0"/>
    <xf numFmtId="0" fontId="1" fillId="37"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0" borderId="0"/>
    <xf numFmtId="0" fontId="1" fillId="34" borderId="23" applyNumberFormat="0" applyFont="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34" borderId="23" applyNumberFormat="0" applyFont="0" applyAlignment="0" applyProtection="0"/>
    <xf numFmtId="43" fontId="5" fillId="0" borderId="0" applyFont="0" applyFill="0" applyBorder="0" applyAlignment="0" applyProtection="0"/>
    <xf numFmtId="0" fontId="1" fillId="0" borderId="0"/>
    <xf numFmtId="0" fontId="1" fillId="34" borderId="23" applyNumberFormat="0" applyFont="0" applyAlignment="0" applyProtection="0"/>
    <xf numFmtId="0" fontId="1" fillId="36" borderId="0" applyNumberFormat="0" applyBorder="0" applyAlignment="0" applyProtection="0"/>
    <xf numFmtId="0" fontId="1" fillId="37"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0" borderId="0"/>
    <xf numFmtId="0" fontId="1" fillId="34" borderId="23" applyNumberFormat="0" applyFont="0" applyAlignment="0" applyProtection="0"/>
    <xf numFmtId="0" fontId="1" fillId="0" borderId="0"/>
    <xf numFmtId="0" fontId="1" fillId="0" borderId="0"/>
    <xf numFmtId="0" fontId="1" fillId="0" borderId="0"/>
    <xf numFmtId="0" fontId="1" fillId="0" borderId="0"/>
    <xf numFmtId="0" fontId="1" fillId="34" borderId="23"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cellStyleXfs>
  <cellXfs count="711">
    <xf numFmtId="0" fontId="0" fillId="0" borderId="0" xfId="0"/>
    <xf numFmtId="0" fontId="7" fillId="0" borderId="0" xfId="0" applyFont="1"/>
    <xf numFmtId="0" fontId="7" fillId="0" borderId="0" xfId="0" applyFont="1" applyAlignment="1">
      <alignment vertical="center"/>
    </xf>
    <xf numFmtId="0" fontId="8" fillId="0" borderId="0" xfId="0" applyFont="1"/>
    <xf numFmtId="0" fontId="8" fillId="0" borderId="0" xfId="0" applyFont="1" applyAlignment="1">
      <alignment vertical="center"/>
    </xf>
    <xf numFmtId="0" fontId="7" fillId="26" borderId="0" xfId="0" applyFont="1" applyFill="1"/>
    <xf numFmtId="0" fontId="8" fillId="26" borderId="0" xfId="0" applyFont="1" applyFill="1"/>
    <xf numFmtId="0" fontId="8" fillId="26" borderId="0" xfId="0" applyFont="1" applyFill="1" applyAlignment="1">
      <alignment vertical="center"/>
    </xf>
    <xf numFmtId="3" fontId="7" fillId="0" borderId="0" xfId="0" applyNumberFormat="1" applyFont="1"/>
    <xf numFmtId="3" fontId="7" fillId="0" borderId="0" xfId="0" applyNumberFormat="1" applyFont="1" applyAlignment="1">
      <alignment vertical="center"/>
    </xf>
    <xf numFmtId="3" fontId="8" fillId="0" borderId="0" xfId="0" applyNumberFormat="1" applyFont="1" applyAlignment="1">
      <alignment vertical="center"/>
    </xf>
    <xf numFmtId="3" fontId="8" fillId="26" borderId="0" xfId="0" applyNumberFormat="1" applyFont="1" applyFill="1" applyAlignment="1">
      <alignment vertical="center"/>
    </xf>
    <xf numFmtId="3" fontId="8" fillId="0" borderId="0" xfId="0" applyNumberFormat="1" applyFont="1"/>
    <xf numFmtId="3" fontId="8" fillId="26" borderId="0" xfId="0" applyNumberFormat="1" applyFont="1" applyFill="1"/>
    <xf numFmtId="3" fontId="7" fillId="26" borderId="0" xfId="0" applyNumberFormat="1" applyFont="1" applyFill="1"/>
    <xf numFmtId="170" fontId="36" fillId="26" borderId="0" xfId="29" applyNumberFormat="1" applyFont="1" applyFill="1"/>
    <xf numFmtId="170" fontId="36" fillId="26" borderId="0" xfId="29" applyNumberFormat="1" applyFont="1" applyFill="1" applyBorder="1"/>
    <xf numFmtId="0" fontId="36" fillId="26" borderId="0" xfId="0" applyFont="1" applyFill="1"/>
    <xf numFmtId="0" fontId="7" fillId="26" borderId="0" xfId="0" applyFont="1" applyFill="1" applyAlignment="1">
      <alignment horizontal="center" vertical="justify"/>
    </xf>
    <xf numFmtId="0" fontId="47" fillId="26" borderId="0" xfId="0" applyFont="1" applyFill="1" applyAlignment="1">
      <alignment vertical="center"/>
    </xf>
    <xf numFmtId="9" fontId="36" fillId="26" borderId="0" xfId="29" applyNumberFormat="1" applyFont="1" applyFill="1" applyBorder="1"/>
    <xf numFmtId="170" fontId="47" fillId="26" borderId="0" xfId="29" applyNumberFormat="1" applyFont="1" applyFill="1" applyBorder="1" applyAlignment="1">
      <alignment vertical="center"/>
    </xf>
    <xf numFmtId="166" fontId="47" fillId="26" borderId="0" xfId="29" applyNumberFormat="1" applyFont="1" applyFill="1" applyBorder="1" applyAlignment="1">
      <alignment horizontal="center" vertical="center" wrapText="1"/>
    </xf>
    <xf numFmtId="3" fontId="47" fillId="26" borderId="0" xfId="29" applyNumberFormat="1" applyFont="1" applyFill="1" applyBorder="1" applyAlignment="1">
      <alignment horizontal="right" vertical="center" indent="2"/>
    </xf>
    <xf numFmtId="166" fontId="47" fillId="26" borderId="0" xfId="29" applyNumberFormat="1" applyFont="1" applyFill="1" applyBorder="1" applyAlignment="1">
      <alignment vertical="center"/>
    </xf>
    <xf numFmtId="0" fontId="47" fillId="26" borderId="0" xfId="47" applyFont="1" applyFill="1" applyAlignment="1">
      <alignment vertical="center" wrapText="1"/>
    </xf>
    <xf numFmtId="166" fontId="46" fillId="26" borderId="15" xfId="29" applyNumberFormat="1" applyFont="1" applyFill="1" applyBorder="1" applyAlignment="1">
      <alignment horizontal="center" vertical="center" wrapText="1"/>
    </xf>
    <xf numFmtId="3" fontId="46" fillId="26" borderId="15" xfId="29" applyNumberFormat="1" applyFont="1" applyFill="1" applyBorder="1" applyAlignment="1">
      <alignment horizontal="right" vertical="center" indent="2"/>
    </xf>
    <xf numFmtId="3" fontId="48" fillId="26" borderId="0" xfId="47" applyNumberFormat="1" applyFont="1" applyFill="1" applyAlignment="1">
      <alignment horizontal="right" vertical="center"/>
    </xf>
    <xf numFmtId="0" fontId="47" fillId="26" borderId="0" xfId="0" applyFont="1" applyFill="1" applyAlignment="1">
      <alignment horizontal="right" vertical="top" wrapText="1" readingOrder="2"/>
    </xf>
    <xf numFmtId="0" fontId="36" fillId="0" borderId="0" xfId="0" applyFont="1"/>
    <xf numFmtId="0" fontId="46" fillId="26" borderId="0" xfId="0" applyFont="1" applyFill="1" applyAlignment="1">
      <alignment vertical="center"/>
    </xf>
    <xf numFmtId="0" fontId="47" fillId="26" borderId="0" xfId="47" applyFont="1" applyFill="1" applyAlignment="1">
      <alignment vertical="center"/>
    </xf>
    <xf numFmtId="0" fontId="46" fillId="26" borderId="12" xfId="47" applyFont="1" applyFill="1" applyBorder="1" applyAlignment="1">
      <alignment horizontal="right" vertical="center"/>
    </xf>
    <xf numFmtId="0" fontId="46" fillId="26" borderId="0" xfId="47" applyFont="1" applyFill="1" applyAlignment="1">
      <alignment horizontal="center" vertical="center"/>
    </xf>
    <xf numFmtId="0" fontId="47" fillId="27" borderId="0" xfId="47" applyFont="1" applyFill="1" applyAlignment="1">
      <alignment vertical="center"/>
    </xf>
    <xf numFmtId="0" fontId="7" fillId="26" borderId="0" xfId="53" applyFont="1" applyFill="1"/>
    <xf numFmtId="0" fontId="36" fillId="26" borderId="0" xfId="53" applyFont="1" applyFill="1"/>
    <xf numFmtId="0" fontId="39" fillId="26" borderId="0" xfId="53" applyFont="1" applyFill="1"/>
    <xf numFmtId="0" fontId="7" fillId="26" borderId="0" xfId="53" applyFont="1" applyFill="1" applyAlignment="1">
      <alignment vertical="center"/>
    </xf>
    <xf numFmtId="0" fontId="7" fillId="26" borderId="0" xfId="53" applyFont="1" applyFill="1" applyAlignment="1">
      <alignment horizontal="right"/>
    </xf>
    <xf numFmtId="0" fontId="7" fillId="0" borderId="0" xfId="55" applyFont="1"/>
    <xf numFmtId="38" fontId="10" fillId="0" borderId="0" xfId="56" applyNumberFormat="1" applyFont="1" applyFill="1"/>
    <xf numFmtId="0" fontId="7" fillId="26" borderId="0" xfId="55" applyFont="1" applyFill="1"/>
    <xf numFmtId="0" fontId="7" fillId="0" borderId="0" xfId="55" applyFont="1" applyAlignment="1">
      <alignment horizontal="center"/>
    </xf>
    <xf numFmtId="0" fontId="7" fillId="0" borderId="0" xfId="55" applyFont="1" applyAlignment="1">
      <alignment vertical="center"/>
    </xf>
    <xf numFmtId="0" fontId="12" fillId="0" borderId="0" xfId="55" applyFont="1" applyAlignment="1">
      <alignment vertical="center" wrapText="1"/>
    </xf>
    <xf numFmtId="0" fontId="8" fillId="0" borderId="0" xfId="55" applyFont="1" applyAlignment="1">
      <alignment vertical="center"/>
    </xf>
    <xf numFmtId="0" fontId="9" fillId="0" borderId="0" xfId="55" applyFont="1" applyAlignment="1">
      <alignment vertical="center" wrapText="1"/>
    </xf>
    <xf numFmtId="4" fontId="7" fillId="0" borderId="0" xfId="55" applyNumberFormat="1" applyFont="1" applyAlignment="1">
      <alignment vertical="center"/>
    </xf>
    <xf numFmtId="4" fontId="8" fillId="0" borderId="0" xfId="55" applyNumberFormat="1" applyFont="1" applyAlignment="1">
      <alignment vertical="center"/>
    </xf>
    <xf numFmtId="40" fontId="8" fillId="0" borderId="0" xfId="55" applyNumberFormat="1" applyFont="1" applyAlignment="1">
      <alignment vertical="center"/>
    </xf>
    <xf numFmtId="0" fontId="7" fillId="26" borderId="0" xfId="55" applyFont="1" applyFill="1" applyAlignment="1">
      <alignment horizontal="center"/>
    </xf>
    <xf numFmtId="0" fontId="7" fillId="25" borderId="0" xfId="55" applyFont="1" applyFill="1"/>
    <xf numFmtId="38" fontId="7" fillId="25" borderId="0" xfId="55" applyNumberFormat="1" applyFont="1" applyFill="1"/>
    <xf numFmtId="0" fontId="10" fillId="25" borderId="0" xfId="55" applyFont="1" applyFill="1" applyAlignment="1">
      <alignment vertical="center"/>
    </xf>
    <xf numFmtId="0" fontId="7" fillId="26" borderId="0" xfId="55" applyFont="1" applyFill="1" applyAlignment="1">
      <alignment vertical="center"/>
    </xf>
    <xf numFmtId="0" fontId="7" fillId="25" borderId="0" xfId="55" applyFont="1" applyFill="1" applyAlignment="1">
      <alignment vertical="center" wrapText="1"/>
    </xf>
    <xf numFmtId="38" fontId="10" fillId="26" borderId="0" xfId="56" applyNumberFormat="1" applyFont="1" applyFill="1"/>
    <xf numFmtId="0" fontId="36" fillId="26" borderId="0" xfId="55" applyFont="1" applyFill="1"/>
    <xf numFmtId="0" fontId="40" fillId="26" borderId="11" xfId="55" applyFont="1" applyFill="1" applyBorder="1"/>
    <xf numFmtId="164" fontId="36" fillId="26" borderId="11" xfId="55" applyNumberFormat="1" applyFont="1" applyFill="1" applyBorder="1"/>
    <xf numFmtId="0" fontId="36" fillId="26" borderId="11" xfId="55" applyFont="1" applyFill="1" applyBorder="1"/>
    <xf numFmtId="0" fontId="37" fillId="26" borderId="0" xfId="55" applyFont="1" applyFill="1" applyAlignment="1">
      <alignment horizontal="right" vertical="center"/>
    </xf>
    <xf numFmtId="0" fontId="36" fillId="26" borderId="0" xfId="55" applyFont="1" applyFill="1" applyAlignment="1">
      <alignment horizontal="right" vertical="center"/>
    </xf>
    <xf numFmtId="169" fontId="36" fillId="26" borderId="0" xfId="55" applyNumberFormat="1" applyFont="1" applyFill="1" applyAlignment="1">
      <alignment vertical="center"/>
    </xf>
    <xf numFmtId="0" fontId="41" fillId="26" borderId="0" xfId="55" applyFont="1" applyFill="1" applyAlignment="1">
      <alignment horizontal="right" vertical="center"/>
    </xf>
    <xf numFmtId="0" fontId="37" fillId="26" borderId="13" xfId="55" applyFont="1" applyFill="1" applyBorder="1" applyAlignment="1">
      <alignment horizontal="right" vertical="center"/>
    </xf>
    <xf numFmtId="0" fontId="36" fillId="26" borderId="0" xfId="55" applyFont="1" applyFill="1" applyAlignment="1">
      <alignment vertical="center"/>
    </xf>
    <xf numFmtId="0" fontId="41" fillId="26" borderId="13" xfId="55" applyFont="1" applyFill="1" applyBorder="1" applyAlignment="1">
      <alignment horizontal="right" vertical="center"/>
    </xf>
    <xf numFmtId="171" fontId="37" fillId="26" borderId="0" xfId="55" applyNumberFormat="1" applyFont="1" applyFill="1" applyAlignment="1">
      <alignment horizontal="center" vertical="center"/>
    </xf>
    <xf numFmtId="38" fontId="39" fillId="26" borderId="0" xfId="55" applyNumberFormat="1" applyFont="1" applyFill="1" applyAlignment="1">
      <alignment horizontal="right"/>
    </xf>
    <xf numFmtId="0" fontId="42" fillId="26" borderId="0" xfId="55" applyFont="1" applyFill="1" applyAlignment="1">
      <alignment vertical="top"/>
    </xf>
    <xf numFmtId="164" fontId="36" fillId="26" borderId="0" xfId="55" applyNumberFormat="1" applyFont="1" applyFill="1" applyAlignment="1">
      <alignment vertical="top"/>
    </xf>
    <xf numFmtId="0" fontId="36" fillId="26" borderId="0" xfId="55" applyFont="1" applyFill="1" applyAlignment="1">
      <alignment vertical="top"/>
    </xf>
    <xf numFmtId="0" fontId="37" fillId="26" borderId="0" xfId="55" applyFont="1" applyFill="1" applyAlignment="1">
      <alignment horizontal="right" vertical="top"/>
    </xf>
    <xf numFmtId="0" fontId="41" fillId="26" borderId="0" xfId="55" applyFont="1" applyFill="1" applyAlignment="1">
      <alignment horizontal="right" vertical="top"/>
    </xf>
    <xf numFmtId="0" fontId="38" fillId="26" borderId="0" xfId="55" applyFont="1" applyFill="1" applyAlignment="1">
      <alignment horizontal="right" vertical="top"/>
    </xf>
    <xf numFmtId="169" fontId="38" fillId="26" borderId="0" xfId="55" applyNumberFormat="1" applyFont="1" applyFill="1" applyAlignment="1">
      <alignment vertical="top"/>
    </xf>
    <xf numFmtId="165" fontId="36" fillId="26" borderId="0" xfId="55" applyNumberFormat="1" applyFont="1" applyFill="1" applyAlignment="1">
      <alignment vertical="top"/>
    </xf>
    <xf numFmtId="0" fontId="36" fillId="26" borderId="0" xfId="55" applyFont="1" applyFill="1" applyAlignment="1">
      <alignment horizontal="right" vertical="top"/>
    </xf>
    <xf numFmtId="169" fontId="43" fillId="26" borderId="0" xfId="55" applyNumberFormat="1" applyFont="1" applyFill="1" applyAlignment="1">
      <alignment vertical="top"/>
    </xf>
    <xf numFmtId="165" fontId="43" fillId="26" borderId="0" xfId="55" applyNumberFormat="1" applyFont="1" applyFill="1" applyAlignment="1">
      <alignment vertical="top"/>
    </xf>
    <xf numFmtId="171" fontId="43" fillId="26" borderId="0" xfId="55" applyNumberFormat="1" applyFont="1" applyFill="1" applyAlignment="1">
      <alignment vertical="top"/>
    </xf>
    <xf numFmtId="171" fontId="44" fillId="26" borderId="0" xfId="55" applyNumberFormat="1" applyFont="1" applyFill="1" applyAlignment="1">
      <alignment vertical="top"/>
    </xf>
    <xf numFmtId="165" fontId="45" fillId="26" borderId="0" xfId="55" applyNumberFormat="1" applyFont="1" applyFill="1" applyAlignment="1">
      <alignment vertical="top"/>
    </xf>
    <xf numFmtId="0" fontId="38" fillId="26" borderId="0" xfId="55" applyFont="1" applyFill="1" applyAlignment="1">
      <alignment horizontal="right" vertical="center"/>
    </xf>
    <xf numFmtId="0" fontId="38" fillId="26" borderId="0" xfId="55" applyFont="1" applyFill="1" applyAlignment="1">
      <alignment horizontal="right"/>
    </xf>
    <xf numFmtId="171" fontId="44" fillId="26" borderId="0" xfId="55" applyNumberFormat="1" applyFont="1" applyFill="1"/>
    <xf numFmtId="165" fontId="45" fillId="26" borderId="0" xfId="55" applyNumberFormat="1" applyFont="1" applyFill="1"/>
    <xf numFmtId="164" fontId="36" fillId="26" borderId="0" xfId="55" applyNumberFormat="1" applyFont="1" applyFill="1"/>
    <xf numFmtId="0" fontId="66" fillId="0" borderId="0" xfId="0" applyFont="1"/>
    <xf numFmtId="0" fontId="66" fillId="0" borderId="0" xfId="0" applyFont="1" applyAlignment="1">
      <alignment vertical="center"/>
    </xf>
    <xf numFmtId="0" fontId="68" fillId="25" borderId="0" xfId="0" applyFont="1" applyFill="1"/>
    <xf numFmtId="0" fontId="69" fillId="25" borderId="0" xfId="0" applyFont="1" applyFill="1"/>
    <xf numFmtId="0" fontId="69" fillId="26" borderId="0" xfId="0" applyFont="1" applyFill="1" applyAlignment="1">
      <alignment horizontal="center"/>
    </xf>
    <xf numFmtId="0" fontId="70" fillId="25" borderId="11" xfId="0" applyFont="1" applyFill="1" applyBorder="1"/>
    <xf numFmtId="0" fontId="71" fillId="25" borderId="11" xfId="0" applyFont="1" applyFill="1" applyBorder="1" applyAlignment="1">
      <alignment horizontal="left"/>
    </xf>
    <xf numFmtId="0" fontId="69" fillId="25" borderId="11" xfId="0" applyFont="1" applyFill="1" applyBorder="1" applyAlignment="1">
      <alignment horizontal="center"/>
    </xf>
    <xf numFmtId="0" fontId="69" fillId="26" borderId="11" xfId="0" applyFont="1" applyFill="1" applyBorder="1" applyAlignment="1">
      <alignment horizontal="center"/>
    </xf>
    <xf numFmtId="164" fontId="69" fillId="25" borderId="11" xfId="0" applyNumberFormat="1" applyFont="1" applyFill="1" applyBorder="1" applyAlignment="1">
      <alignment horizontal="center" vertical="center"/>
    </xf>
    <xf numFmtId="164" fontId="69" fillId="25" borderId="11" xfId="0" applyNumberFormat="1" applyFont="1" applyFill="1" applyBorder="1" applyAlignment="1">
      <alignment horizontal="left" vertical="center"/>
    </xf>
    <xf numFmtId="0" fontId="72" fillId="25" borderId="0" xfId="0" applyFont="1" applyFill="1"/>
    <xf numFmtId="0" fontId="73" fillId="26" borderId="0" xfId="0" applyFont="1" applyFill="1" applyAlignment="1">
      <alignment horizontal="center"/>
    </xf>
    <xf numFmtId="0" fontId="73" fillId="25" borderId="0" xfId="0" applyFont="1" applyFill="1" applyAlignment="1">
      <alignment horizontal="right" vertical="center"/>
    </xf>
    <xf numFmtId="0" fontId="71" fillId="25" borderId="0" xfId="0" applyFont="1" applyFill="1" applyAlignment="1">
      <alignment horizontal="right" vertical="center"/>
    </xf>
    <xf numFmtId="49" fontId="71" fillId="26" borderId="0" xfId="0" applyNumberFormat="1" applyFont="1" applyFill="1" applyAlignment="1">
      <alignment horizontal="center" vertical="center"/>
    </xf>
    <xf numFmtId="37" fontId="73" fillId="26" borderId="0" xfId="29" applyNumberFormat="1" applyFont="1" applyFill="1" applyBorder="1" applyAlignment="1">
      <alignment vertical="center"/>
    </xf>
    <xf numFmtId="0" fontId="69" fillId="26" borderId="0" xfId="0" applyFont="1" applyFill="1" applyAlignment="1">
      <alignment horizontal="right" vertical="center"/>
    </xf>
    <xf numFmtId="0" fontId="69" fillId="26" borderId="0" xfId="0" applyFont="1" applyFill="1" applyAlignment="1">
      <alignment horizontal="right"/>
    </xf>
    <xf numFmtId="0" fontId="71" fillId="26" borderId="0" xfId="0" applyFont="1" applyFill="1" applyAlignment="1">
      <alignment horizontal="center"/>
    </xf>
    <xf numFmtId="0" fontId="71" fillId="26" borderId="0" xfId="0" applyFont="1" applyFill="1" applyAlignment="1">
      <alignment horizontal="right" vertical="center"/>
    </xf>
    <xf numFmtId="3" fontId="71" fillId="25" borderId="0" xfId="0" applyNumberFormat="1" applyFont="1" applyFill="1" applyAlignment="1">
      <alignment horizontal="right" vertical="center"/>
    </xf>
    <xf numFmtId="9" fontId="73" fillId="25" borderId="0" xfId="0" applyNumberFormat="1" applyFont="1" applyFill="1" applyAlignment="1">
      <alignment horizontal="right" vertical="center"/>
    </xf>
    <xf numFmtId="0" fontId="71" fillId="26" borderId="0" xfId="0" applyFont="1" applyFill="1" applyAlignment="1">
      <alignment horizontal="center" vertical="center"/>
    </xf>
    <xf numFmtId="0" fontId="69" fillId="26" borderId="0" xfId="0" applyFont="1" applyFill="1" applyAlignment="1">
      <alignment horizontal="right" vertical="center" readingOrder="2"/>
    </xf>
    <xf numFmtId="37" fontId="71" fillId="26" borderId="15" xfId="29" applyNumberFormat="1" applyFont="1" applyFill="1" applyBorder="1" applyAlignment="1">
      <alignment vertical="center"/>
    </xf>
    <xf numFmtId="3" fontId="74" fillId="26" borderId="0" xfId="0" applyNumberFormat="1" applyFont="1" applyFill="1" applyAlignment="1">
      <alignment vertical="center"/>
    </xf>
    <xf numFmtId="43" fontId="73" fillId="26" borderId="0" xfId="29" applyFont="1" applyFill="1" applyBorder="1" applyAlignment="1">
      <alignment horizontal="right" vertical="center"/>
    </xf>
    <xf numFmtId="3" fontId="71" fillId="26" borderId="0" xfId="0" applyNumberFormat="1" applyFont="1" applyFill="1" applyAlignment="1">
      <alignment vertical="center"/>
    </xf>
    <xf numFmtId="170" fontId="67" fillId="26" borderId="11" xfId="29" applyNumberFormat="1" applyFont="1" applyFill="1" applyBorder="1" applyAlignment="1">
      <alignment horizontal="right"/>
    </xf>
    <xf numFmtId="41" fontId="73" fillId="26" borderId="11" xfId="29" applyNumberFormat="1" applyFont="1" applyFill="1" applyBorder="1" applyAlignment="1">
      <alignment horizontal="right" vertical="center"/>
    </xf>
    <xf numFmtId="170" fontId="71" fillId="26" borderId="14" xfId="29" applyNumberFormat="1" applyFont="1" applyFill="1" applyBorder="1" applyAlignment="1">
      <alignment vertical="center"/>
    </xf>
    <xf numFmtId="0" fontId="73" fillId="26" borderId="0" xfId="0" applyFont="1" applyFill="1" applyAlignment="1">
      <alignment horizontal="right" vertical="center"/>
    </xf>
    <xf numFmtId="0" fontId="69" fillId="26" borderId="0" xfId="0" applyFont="1" applyFill="1" applyAlignment="1">
      <alignment horizontal="center" vertical="center"/>
    </xf>
    <xf numFmtId="1" fontId="71" fillId="26" borderId="13" xfId="29" applyNumberFormat="1" applyFont="1" applyFill="1" applyBorder="1" applyAlignment="1">
      <alignment horizontal="center" vertical="top"/>
    </xf>
    <xf numFmtId="0" fontId="73" fillId="25" borderId="0" xfId="0" applyFont="1" applyFill="1" applyAlignment="1">
      <alignment horizontal="right" vertical="top"/>
    </xf>
    <xf numFmtId="3" fontId="73" fillId="26" borderId="0" xfId="0" applyNumberFormat="1" applyFont="1" applyFill="1" applyAlignment="1">
      <alignment horizontal="right" vertical="center"/>
    </xf>
    <xf numFmtId="43" fontId="73" fillId="26" borderId="0" xfId="29" applyFont="1" applyFill="1" applyBorder="1" applyAlignment="1">
      <alignment horizontal="left" vertical="center" wrapText="1" indent="4"/>
    </xf>
    <xf numFmtId="3" fontId="73" fillId="26" borderId="0" xfId="0" applyNumberFormat="1" applyFont="1" applyFill="1" applyAlignment="1">
      <alignment vertical="center"/>
    </xf>
    <xf numFmtId="0" fontId="73" fillId="25" borderId="0" xfId="0" applyFont="1" applyFill="1"/>
    <xf numFmtId="37" fontId="71" fillId="26" borderId="15" xfId="29" applyNumberFormat="1" applyFont="1" applyFill="1" applyBorder="1" applyAlignment="1">
      <alignment horizontal="right" vertical="center" indent="1"/>
    </xf>
    <xf numFmtId="0" fontId="72" fillId="26" borderId="0" xfId="0" applyFont="1" applyFill="1"/>
    <xf numFmtId="0" fontId="72" fillId="26" borderId="0" xfId="0" applyFont="1" applyFill="1" applyAlignment="1">
      <alignment horizontal="center"/>
    </xf>
    <xf numFmtId="164" fontId="72" fillId="26" borderId="0" xfId="0" applyNumberFormat="1" applyFont="1" applyFill="1"/>
    <xf numFmtId="0" fontId="69" fillId="0" borderId="0" xfId="0" applyFont="1"/>
    <xf numFmtId="0" fontId="68" fillId="0" borderId="0" xfId="0" applyFont="1"/>
    <xf numFmtId="0" fontId="69" fillId="26" borderId="0" xfId="0" applyFont="1" applyFill="1"/>
    <xf numFmtId="0" fontId="68" fillId="26" borderId="0" xfId="0" applyFont="1" applyFill="1"/>
    <xf numFmtId="0" fontId="68" fillId="26" borderId="0" xfId="0" applyFont="1" applyFill="1" applyAlignment="1">
      <alignment horizontal="center"/>
    </xf>
    <xf numFmtId="164" fontId="68" fillId="26" borderId="0" xfId="0" applyNumberFormat="1" applyFont="1" applyFill="1"/>
    <xf numFmtId="164" fontId="68" fillId="25" borderId="0" xfId="0" applyNumberFormat="1" applyFont="1" applyFill="1"/>
    <xf numFmtId="170" fontId="66" fillId="0" borderId="0" xfId="29" applyNumberFormat="1" applyFont="1" applyBorder="1" applyAlignment="1"/>
    <xf numFmtId="170" fontId="66" fillId="0" borderId="0" xfId="29" applyNumberFormat="1" applyFont="1" applyAlignment="1"/>
    <xf numFmtId="0" fontId="67" fillId="26" borderId="0" xfId="29" applyNumberFormat="1" applyFont="1" applyFill="1" applyBorder="1" applyAlignment="1">
      <alignment horizontal="right" readingOrder="2"/>
    </xf>
    <xf numFmtId="170" fontId="66" fillId="26" borderId="11" xfId="29" applyNumberFormat="1" applyFont="1" applyFill="1" applyBorder="1"/>
    <xf numFmtId="170" fontId="66" fillId="0" borderId="0" xfId="29" applyNumberFormat="1" applyFont="1" applyBorder="1"/>
    <xf numFmtId="170" fontId="66" fillId="0" borderId="0" xfId="29" applyNumberFormat="1" applyFont="1"/>
    <xf numFmtId="0" fontId="67" fillId="26" borderId="13" xfId="55" applyFont="1" applyFill="1" applyBorder="1" applyAlignment="1">
      <alignment horizontal="center" vertical="center"/>
    </xf>
    <xf numFmtId="49" fontId="67" fillId="26" borderId="11" xfId="29" applyNumberFormat="1" applyFont="1" applyFill="1" applyBorder="1" applyAlignment="1">
      <alignment horizontal="center" vertical="center" wrapText="1" readingOrder="2"/>
    </xf>
    <xf numFmtId="0" fontId="66" fillId="0" borderId="0" xfId="55" applyFont="1"/>
    <xf numFmtId="0" fontId="66" fillId="26" borderId="0" xfId="55" applyFont="1" applyFill="1"/>
    <xf numFmtId="0" fontId="67" fillId="26" borderId="0" xfId="55" applyFont="1" applyFill="1" applyAlignment="1">
      <alignment horizontal="right" vertical="center" readingOrder="2"/>
    </xf>
    <xf numFmtId="170" fontId="66" fillId="26" borderId="0" xfId="29" applyNumberFormat="1" applyFont="1" applyFill="1" applyBorder="1" applyAlignment="1">
      <alignment horizontal="right" vertical="top" readingOrder="2"/>
    </xf>
    <xf numFmtId="0" fontId="67" fillId="26" borderId="0" xfId="55" applyFont="1" applyFill="1" applyAlignment="1">
      <alignment horizontal="right" vertical="top" readingOrder="2"/>
    </xf>
    <xf numFmtId="0" fontId="66" fillId="26" borderId="0" xfId="55" applyFont="1" applyFill="1" applyAlignment="1">
      <alignment horizontal="right" vertical="center" indent="1" readingOrder="2"/>
    </xf>
    <xf numFmtId="0" fontId="67" fillId="0" borderId="0" xfId="55" applyFont="1"/>
    <xf numFmtId="0" fontId="66" fillId="26" borderId="0" xfId="55" applyFont="1" applyFill="1" applyAlignment="1">
      <alignment vertical="center"/>
    </xf>
    <xf numFmtId="170" fontId="66" fillId="26" borderId="0" xfId="29" applyNumberFormat="1" applyFont="1" applyFill="1"/>
    <xf numFmtId="170" fontId="66" fillId="26" borderId="0" xfId="29" applyNumberFormat="1" applyFont="1" applyFill="1" applyBorder="1"/>
    <xf numFmtId="0" fontId="65" fillId="26" borderId="0" xfId="55" applyFont="1" applyFill="1"/>
    <xf numFmtId="170" fontId="68" fillId="0" borderId="0" xfId="29" applyNumberFormat="1" applyFont="1" applyFill="1" applyBorder="1" applyAlignment="1">
      <alignment vertical="top"/>
    </xf>
    <xf numFmtId="170" fontId="75" fillId="26" borderId="0" xfId="29" applyNumberFormat="1" applyFont="1" applyFill="1" applyBorder="1" applyAlignment="1"/>
    <xf numFmtId="170" fontId="68" fillId="0" borderId="0" xfId="29" applyNumberFormat="1" applyFont="1" applyFill="1"/>
    <xf numFmtId="170" fontId="71" fillId="26" borderId="0" xfId="29" applyNumberFormat="1" applyFont="1" applyFill="1" applyBorder="1" applyAlignment="1">
      <alignment horizontal="center" vertical="center"/>
    </xf>
    <xf numFmtId="170" fontId="68" fillId="0" borderId="0" xfId="29" applyNumberFormat="1" applyFont="1" applyFill="1" applyAlignment="1">
      <alignment vertical="center"/>
    </xf>
    <xf numFmtId="10" fontId="71" fillId="26" borderId="11" xfId="29" applyNumberFormat="1" applyFont="1" applyFill="1" applyBorder="1" applyAlignment="1">
      <alignment horizontal="center" vertical="center" wrapText="1"/>
    </xf>
    <xf numFmtId="10" fontId="71" fillId="26" borderId="11" xfId="29" applyNumberFormat="1" applyFont="1" applyFill="1" applyBorder="1" applyAlignment="1">
      <alignment horizontal="right" vertical="center" wrapText="1" indent="1"/>
    </xf>
    <xf numFmtId="170" fontId="71" fillId="26" borderId="11" xfId="29" applyNumberFormat="1" applyFont="1" applyFill="1" applyBorder="1" applyAlignment="1">
      <alignment horizontal="center" vertical="center" wrapText="1"/>
    </xf>
    <xf numFmtId="170" fontId="68" fillId="0" borderId="0" xfId="29" applyNumberFormat="1" applyFont="1" applyFill="1" applyAlignment="1">
      <alignment horizontal="center" vertical="justify"/>
    </xf>
    <xf numFmtId="0" fontId="76" fillId="26" borderId="0" xfId="29" applyNumberFormat="1" applyFont="1" applyFill="1" applyBorder="1" applyAlignment="1">
      <alignment vertical="center"/>
    </xf>
    <xf numFmtId="0" fontId="76" fillId="26" borderId="0" xfId="29" applyNumberFormat="1" applyFont="1" applyFill="1" applyBorder="1" applyAlignment="1">
      <alignment horizontal="right" vertical="center"/>
    </xf>
    <xf numFmtId="170" fontId="77" fillId="0" borderId="0" xfId="29" applyNumberFormat="1" applyFont="1" applyFill="1" applyAlignment="1">
      <alignment horizontal="right" vertical="center"/>
    </xf>
    <xf numFmtId="0" fontId="76" fillId="26" borderId="0" xfId="29" applyNumberFormat="1" applyFont="1" applyFill="1" applyBorder="1" applyAlignment="1">
      <alignment horizontal="right" vertical="center" readingOrder="2"/>
    </xf>
    <xf numFmtId="170" fontId="68" fillId="0" borderId="0" xfId="29" applyNumberFormat="1" applyFont="1" applyFill="1" applyBorder="1"/>
    <xf numFmtId="170" fontId="69" fillId="26" borderId="11" xfId="29" applyNumberFormat="1" applyFont="1" applyFill="1" applyBorder="1" applyAlignment="1">
      <alignment horizontal="center" vertical="center"/>
    </xf>
    <xf numFmtId="170" fontId="76" fillId="0" borderId="0" xfId="29" applyNumberFormat="1" applyFont="1" applyFill="1" applyBorder="1" applyAlignment="1">
      <alignment horizontal="right" vertical="center"/>
    </xf>
    <xf numFmtId="2" fontId="68" fillId="0" borderId="0" xfId="29" applyNumberFormat="1" applyFont="1" applyFill="1" applyBorder="1" applyAlignment="1">
      <alignment vertical="center"/>
    </xf>
    <xf numFmtId="170" fontId="68" fillId="0" borderId="0" xfId="29" applyNumberFormat="1" applyFont="1" applyFill="1" applyBorder="1" applyAlignment="1">
      <alignment vertical="center"/>
    </xf>
    <xf numFmtId="170" fontId="68" fillId="0" borderId="0" xfId="29" applyNumberFormat="1" applyFont="1" applyFill="1" applyAlignment="1">
      <alignment horizontal="center" vertical="center"/>
    </xf>
    <xf numFmtId="170" fontId="77" fillId="0" borderId="0" xfId="29" applyNumberFormat="1" applyFont="1" applyFill="1" applyAlignment="1">
      <alignment vertical="center"/>
    </xf>
    <xf numFmtId="0" fontId="76" fillId="26" borderId="0" xfId="29" applyNumberFormat="1" applyFont="1" applyFill="1" applyBorder="1" applyAlignment="1">
      <alignment vertical="center" wrapText="1"/>
    </xf>
    <xf numFmtId="170" fontId="71" fillId="26" borderId="12" xfId="29" applyNumberFormat="1" applyFont="1" applyFill="1" applyBorder="1" applyAlignment="1">
      <alignment horizontal="center" vertical="center"/>
    </xf>
    <xf numFmtId="170" fontId="68" fillId="26" borderId="0" xfId="29" applyNumberFormat="1" applyFont="1" applyFill="1" applyBorder="1"/>
    <xf numFmtId="10" fontId="68" fillId="26" borderId="0" xfId="29" applyNumberFormat="1" applyFont="1" applyFill="1" applyBorder="1"/>
    <xf numFmtId="10" fontId="68" fillId="0" borderId="0" xfId="29" applyNumberFormat="1" applyFont="1" applyFill="1" applyBorder="1"/>
    <xf numFmtId="170" fontId="68" fillId="0" borderId="0" xfId="29" applyNumberFormat="1" applyFont="1" applyFill="1" applyBorder="1" applyAlignment="1"/>
    <xf numFmtId="10" fontId="68" fillId="0" borderId="0" xfId="29" applyNumberFormat="1" applyFont="1" applyFill="1"/>
    <xf numFmtId="170" fontId="71" fillId="26" borderId="11" xfId="29" applyNumberFormat="1" applyFont="1" applyFill="1" applyBorder="1" applyAlignment="1">
      <alignment horizontal="center" vertical="center"/>
    </xf>
    <xf numFmtId="170" fontId="68" fillId="0" borderId="0" xfId="29" applyNumberFormat="1" applyFont="1" applyFill="1" applyAlignment="1">
      <alignment horizontal="center"/>
    </xf>
    <xf numFmtId="3" fontId="68" fillId="26" borderId="0" xfId="29" applyNumberFormat="1" applyFont="1" applyFill="1" applyAlignment="1">
      <alignment horizontal="right" vertical="center"/>
    </xf>
    <xf numFmtId="37" fontId="76" fillId="26" borderId="15" xfId="29" applyNumberFormat="1" applyFont="1" applyFill="1" applyBorder="1" applyAlignment="1">
      <alignment horizontal="right" vertical="center"/>
    </xf>
    <xf numFmtId="37" fontId="76" fillId="0" borderId="15" xfId="29" applyNumberFormat="1" applyFont="1" applyFill="1" applyBorder="1" applyAlignment="1">
      <alignment horizontal="right" vertical="center"/>
    </xf>
    <xf numFmtId="0" fontId="68" fillId="0" borderId="0" xfId="55" applyFont="1"/>
    <xf numFmtId="0" fontId="68" fillId="0" borderId="0" xfId="55" applyFont="1" applyAlignment="1">
      <alignment horizontal="center"/>
    </xf>
    <xf numFmtId="0" fontId="73" fillId="0" borderId="0" xfId="55" applyFont="1" applyAlignment="1">
      <alignment vertical="center"/>
    </xf>
    <xf numFmtId="0" fontId="72" fillId="0" borderId="0" xfId="55" applyFont="1"/>
    <xf numFmtId="37" fontId="73" fillId="0" borderId="0" xfId="29" applyNumberFormat="1" applyFont="1" applyFill="1" applyBorder="1" applyAlignment="1">
      <alignment vertical="center"/>
    </xf>
    <xf numFmtId="0" fontId="79" fillId="0" borderId="0" xfId="55" applyFont="1"/>
    <xf numFmtId="0" fontId="71" fillId="26" borderId="0" xfId="55" applyFont="1" applyFill="1" applyAlignment="1">
      <alignment horizontal="center" vertical="center"/>
    </xf>
    <xf numFmtId="0" fontId="71" fillId="26" borderId="0" xfId="55" applyFont="1" applyFill="1" applyAlignment="1">
      <alignment horizontal="right" vertical="center"/>
    </xf>
    <xf numFmtId="0" fontId="80" fillId="26" borderId="0" xfId="55" applyFont="1" applyFill="1" applyAlignment="1">
      <alignment horizontal="center" vertical="center"/>
    </xf>
    <xf numFmtId="37" fontId="71" fillId="26" borderId="13" xfId="29" applyNumberFormat="1" applyFont="1" applyFill="1" applyBorder="1" applyAlignment="1">
      <alignment horizontal="right" vertical="center"/>
    </xf>
    <xf numFmtId="37" fontId="73" fillId="26" borderId="0" xfId="29" applyNumberFormat="1" applyFont="1" applyFill="1" applyBorder="1" applyAlignment="1">
      <alignment horizontal="right" vertical="center"/>
    </xf>
    <xf numFmtId="0" fontId="84" fillId="26" borderId="0" xfId="55" applyFont="1" applyFill="1" applyAlignment="1">
      <alignment horizontal="center"/>
    </xf>
    <xf numFmtId="0" fontId="73" fillId="26" borderId="0" xfId="55" applyFont="1" applyFill="1" applyAlignment="1">
      <alignment horizontal="right" vertical="center"/>
    </xf>
    <xf numFmtId="0" fontId="69" fillId="25" borderId="0" xfId="55" applyFont="1" applyFill="1" applyAlignment="1">
      <alignment horizontal="right"/>
    </xf>
    <xf numFmtId="0" fontId="68" fillId="26" borderId="0" xfId="55" applyFont="1" applyFill="1" applyAlignment="1">
      <alignment horizontal="center"/>
    </xf>
    <xf numFmtId="0" fontId="69" fillId="26" borderId="13" xfId="55" applyFont="1" applyFill="1" applyBorder="1" applyAlignment="1">
      <alignment horizontal="center" vertical="center"/>
    </xf>
    <xf numFmtId="37" fontId="73" fillId="0" borderId="0" xfId="29" applyNumberFormat="1" applyFont="1" applyFill="1" applyBorder="1" applyAlignment="1">
      <alignment horizontal="right" vertical="center"/>
    </xf>
    <xf numFmtId="37" fontId="71" fillId="26" borderId="15" xfId="29" applyNumberFormat="1" applyFont="1" applyFill="1" applyBorder="1" applyAlignment="1">
      <alignment horizontal="right" vertical="center"/>
    </xf>
    <xf numFmtId="0" fontId="68" fillId="26" borderId="0" xfId="55" applyFont="1" applyFill="1"/>
    <xf numFmtId="0" fontId="67" fillId="26" borderId="0" xfId="55" applyFont="1" applyFill="1" applyAlignment="1">
      <alignment horizontal="center" vertical="center"/>
    </xf>
    <xf numFmtId="0" fontId="68" fillId="0" borderId="0" xfId="55" applyFont="1" applyProtection="1">
      <protection locked="0"/>
    </xf>
    <xf numFmtId="0" fontId="71" fillId="26" borderId="11" xfId="55" applyFont="1" applyFill="1" applyBorder="1" applyAlignment="1" applyProtection="1">
      <alignment horizontal="center" vertical="center"/>
      <protection locked="0"/>
    </xf>
    <xf numFmtId="0" fontId="76" fillId="26" borderId="0" xfId="55" applyFont="1" applyFill="1" applyAlignment="1" applyProtection="1">
      <alignment horizontal="center" vertical="center"/>
      <protection locked="0"/>
    </xf>
    <xf numFmtId="3" fontId="76" fillId="26" borderId="0" xfId="55" applyNumberFormat="1" applyFont="1" applyFill="1" applyAlignment="1">
      <alignment horizontal="right" vertical="center"/>
    </xf>
    <xf numFmtId="37" fontId="76" fillId="26" borderId="0" xfId="29" applyNumberFormat="1" applyFont="1" applyFill="1" applyAlignment="1">
      <alignment horizontal="right" vertical="center"/>
    </xf>
    <xf numFmtId="0" fontId="76" fillId="0" borderId="0" xfId="55" applyFont="1" applyProtection="1">
      <protection locked="0"/>
    </xf>
    <xf numFmtId="0" fontId="68" fillId="26" borderId="0" xfId="55" applyFont="1" applyFill="1" applyAlignment="1" applyProtection="1">
      <alignment horizontal="center" vertical="center"/>
      <protection locked="0"/>
    </xf>
    <xf numFmtId="3" fontId="68" fillId="26" borderId="0" xfId="55" applyNumberFormat="1" applyFont="1" applyFill="1" applyAlignment="1" applyProtection="1">
      <alignment horizontal="right" vertical="center"/>
      <protection locked="0"/>
    </xf>
    <xf numFmtId="37" fontId="68" fillId="26" borderId="0" xfId="29" applyNumberFormat="1" applyFont="1" applyFill="1" applyAlignment="1">
      <alignment horizontal="right" vertical="center"/>
    </xf>
    <xf numFmtId="168" fontId="68" fillId="26" borderId="0" xfId="55" applyNumberFormat="1" applyFont="1" applyFill="1" applyAlignment="1" applyProtection="1">
      <alignment horizontal="center" vertical="center"/>
      <protection locked="0"/>
    </xf>
    <xf numFmtId="166" fontId="68" fillId="26" borderId="0" xfId="29" applyNumberFormat="1" applyFont="1" applyFill="1" applyBorder="1" applyAlignment="1">
      <alignment horizontal="right" vertical="center"/>
    </xf>
    <xf numFmtId="166" fontId="68" fillId="26" borderId="0" xfId="29" applyNumberFormat="1" applyFont="1" applyFill="1" applyBorder="1" applyAlignment="1" applyProtection="1">
      <alignment horizontal="right" vertical="center"/>
    </xf>
    <xf numFmtId="37" fontId="68" fillId="26" borderId="0" xfId="29" applyNumberFormat="1" applyFont="1" applyFill="1" applyBorder="1" applyAlignment="1" applyProtection="1">
      <alignment horizontal="right" vertical="center"/>
    </xf>
    <xf numFmtId="3" fontId="76" fillId="26" borderId="0" xfId="55" applyNumberFormat="1" applyFont="1" applyFill="1" applyAlignment="1" applyProtection="1">
      <alignment horizontal="right" vertical="center"/>
      <protection locked="0"/>
    </xf>
    <xf numFmtId="166" fontId="76" fillId="26" borderId="0" xfId="29" applyNumberFormat="1" applyFont="1" applyFill="1" applyBorder="1" applyAlignment="1">
      <alignment horizontal="right" vertical="center"/>
    </xf>
    <xf numFmtId="166" fontId="76" fillId="26" borderId="0" xfId="29" applyNumberFormat="1" applyFont="1" applyFill="1" applyBorder="1" applyAlignment="1" applyProtection="1">
      <alignment horizontal="right" vertical="center"/>
    </xf>
    <xf numFmtId="0" fontId="77" fillId="26" borderId="0" xfId="55" applyFont="1" applyFill="1" applyAlignment="1" applyProtection="1">
      <alignment horizontal="center" vertical="center"/>
      <protection locked="0"/>
    </xf>
    <xf numFmtId="3" fontId="77" fillId="26" borderId="0" xfId="55" applyNumberFormat="1" applyFont="1" applyFill="1" applyAlignment="1" applyProtection="1">
      <alignment horizontal="right" vertical="center"/>
      <protection locked="0"/>
    </xf>
    <xf numFmtId="166" fontId="89" fillId="26" borderId="0" xfId="29" applyNumberFormat="1" applyFont="1" applyFill="1" applyBorder="1" applyAlignment="1" applyProtection="1">
      <alignment horizontal="right" vertical="center"/>
    </xf>
    <xf numFmtId="3" fontId="76" fillId="26" borderId="0" xfId="55" quotePrefix="1" applyNumberFormat="1" applyFont="1" applyFill="1" applyAlignment="1">
      <alignment horizontal="right" vertical="center"/>
    </xf>
    <xf numFmtId="3" fontId="76" fillId="26" borderId="0" xfId="29" applyNumberFormat="1" applyFont="1" applyFill="1" applyBorder="1" applyAlignment="1" applyProtection="1">
      <alignment horizontal="right" vertical="center"/>
    </xf>
    <xf numFmtId="37" fontId="76" fillId="26" borderId="0" xfId="29" applyNumberFormat="1" applyFont="1" applyFill="1" applyBorder="1" applyAlignment="1" applyProtection="1">
      <alignment horizontal="right" vertical="center"/>
    </xf>
    <xf numFmtId="37" fontId="68" fillId="26" borderId="0" xfId="29" applyNumberFormat="1" applyFont="1" applyFill="1" applyBorder="1" applyAlignment="1">
      <alignment horizontal="right" vertical="center"/>
    </xf>
    <xf numFmtId="3" fontId="68" fillId="26" borderId="0" xfId="55" quotePrefix="1" applyNumberFormat="1" applyFont="1" applyFill="1" applyAlignment="1" applyProtection="1">
      <alignment horizontal="right" vertical="center"/>
      <protection locked="0"/>
    </xf>
    <xf numFmtId="168" fontId="77" fillId="26" borderId="0" xfId="55" applyNumberFormat="1" applyFont="1" applyFill="1" applyAlignment="1" applyProtection="1">
      <alignment horizontal="center" vertical="center"/>
      <protection locked="0"/>
    </xf>
    <xf numFmtId="3" fontId="77" fillId="26" borderId="0" xfId="55" applyNumberFormat="1" applyFont="1" applyFill="1" applyAlignment="1">
      <alignment horizontal="right" vertical="center"/>
    </xf>
    <xf numFmtId="1" fontId="68" fillId="26" borderId="0" xfId="55" applyNumberFormat="1" applyFont="1" applyFill="1" applyAlignment="1" applyProtection="1">
      <alignment horizontal="center" vertical="center"/>
      <protection locked="0"/>
    </xf>
    <xf numFmtId="173" fontId="68" fillId="26" borderId="0" xfId="55" applyNumberFormat="1" applyFont="1" applyFill="1" applyAlignment="1" applyProtection="1">
      <alignment horizontal="right" vertical="center"/>
      <protection locked="0"/>
    </xf>
    <xf numFmtId="173" fontId="68" fillId="0" borderId="0" xfId="55" applyNumberFormat="1" applyFont="1" applyProtection="1">
      <protection locked="0"/>
    </xf>
    <xf numFmtId="0" fontId="68" fillId="26" borderId="0" xfId="55" applyFont="1" applyFill="1" applyAlignment="1" applyProtection="1">
      <alignment horizontal="center"/>
      <protection locked="0"/>
    </xf>
    <xf numFmtId="1" fontId="68" fillId="26" borderId="0" xfId="29" applyNumberFormat="1" applyFont="1" applyFill="1" applyBorder="1" applyAlignment="1" applyProtection="1">
      <alignment horizontal="center" vertical="center"/>
      <protection locked="0"/>
    </xf>
    <xf numFmtId="173" fontId="68" fillId="26" borderId="0" xfId="55" quotePrefix="1" applyNumberFormat="1" applyFont="1" applyFill="1" applyAlignment="1" applyProtection="1">
      <alignment horizontal="right" vertical="center"/>
      <protection locked="0"/>
    </xf>
    <xf numFmtId="1" fontId="76" fillId="26" borderId="0" xfId="55" applyNumberFormat="1" applyFont="1" applyFill="1" applyAlignment="1" applyProtection="1">
      <alignment horizontal="center" vertical="center"/>
      <protection locked="0"/>
    </xf>
    <xf numFmtId="173" fontId="76" fillId="26" borderId="0" xfId="55" applyNumberFormat="1" applyFont="1" applyFill="1" applyAlignment="1">
      <alignment horizontal="right" vertical="center"/>
    </xf>
    <xf numFmtId="173" fontId="76" fillId="0" borderId="0" xfId="55" applyNumberFormat="1" applyFont="1" applyProtection="1">
      <protection locked="0"/>
    </xf>
    <xf numFmtId="170" fontId="68" fillId="26" borderId="0" xfId="29" applyNumberFormat="1" applyFont="1" applyFill="1" applyBorder="1" applyAlignment="1">
      <alignment horizontal="right" vertical="center"/>
    </xf>
    <xf numFmtId="170" fontId="68" fillId="26" borderId="0" xfId="29" applyNumberFormat="1" applyFont="1" applyFill="1" applyBorder="1" applyAlignment="1" applyProtection="1">
      <alignment horizontal="right" vertical="center"/>
    </xf>
    <xf numFmtId="173" fontId="76" fillId="26" borderId="0" xfId="55" quotePrefix="1" applyNumberFormat="1" applyFont="1" applyFill="1" applyAlignment="1">
      <alignment horizontal="right" vertical="center"/>
    </xf>
    <xf numFmtId="173" fontId="76" fillId="26" borderId="0" xfId="55" applyNumberFormat="1" applyFont="1" applyFill="1" applyAlignment="1" applyProtection="1">
      <alignment horizontal="right" vertical="center"/>
      <protection locked="0"/>
    </xf>
    <xf numFmtId="170" fontId="76" fillId="26" borderId="0" xfId="29" applyNumberFormat="1" applyFont="1" applyFill="1" applyBorder="1" applyAlignment="1">
      <alignment horizontal="right" vertical="center"/>
    </xf>
    <xf numFmtId="173" fontId="90" fillId="0" borderId="0" xfId="55" applyNumberFormat="1" applyFont="1" applyProtection="1">
      <protection locked="0"/>
    </xf>
    <xf numFmtId="173" fontId="68" fillId="0" borderId="0" xfId="29" applyNumberFormat="1" applyFont="1" applyFill="1" applyBorder="1" applyProtection="1">
      <protection locked="0"/>
    </xf>
    <xf numFmtId="0" fontId="90" fillId="0" borderId="0" xfId="55" applyFont="1" applyProtection="1">
      <protection locked="0"/>
    </xf>
    <xf numFmtId="3" fontId="68" fillId="0" borderId="0" xfId="55" applyNumberFormat="1" applyFont="1" applyProtection="1">
      <protection locked="0"/>
    </xf>
    <xf numFmtId="170" fontId="68" fillId="0" borderId="0" xfId="29" applyNumberFormat="1" applyFont="1" applyFill="1" applyProtection="1">
      <protection locked="0"/>
    </xf>
    <xf numFmtId="0" fontId="78" fillId="26" borderId="0" xfId="29" applyNumberFormat="1" applyFont="1" applyFill="1" applyBorder="1" applyAlignment="1">
      <alignment horizontal="right" vertical="top" readingOrder="2"/>
    </xf>
    <xf numFmtId="0" fontId="71" fillId="26" borderId="12" xfId="55" applyFont="1" applyFill="1" applyBorder="1" applyAlignment="1">
      <alignment vertical="center"/>
    </xf>
    <xf numFmtId="0" fontId="72" fillId="26" borderId="0" xfId="55" applyFont="1" applyFill="1"/>
    <xf numFmtId="0" fontId="66" fillId="26" borderId="11" xfId="55" applyFont="1" applyFill="1" applyBorder="1" applyAlignment="1">
      <alignment vertical="center"/>
    </xf>
    <xf numFmtId="37" fontId="73" fillId="26" borderId="0" xfId="29" applyNumberFormat="1" applyFont="1" applyFill="1" applyBorder="1" applyAlignment="1">
      <alignment vertical="top"/>
    </xf>
    <xf numFmtId="170" fontId="69" fillId="26" borderId="13" xfId="29" applyNumberFormat="1" applyFont="1" applyFill="1" applyBorder="1" applyAlignment="1">
      <alignment horizontal="right" vertical="center"/>
    </xf>
    <xf numFmtId="170" fontId="68" fillId="59" borderId="0" xfId="29" applyNumberFormat="1" applyFont="1" applyFill="1" applyAlignment="1">
      <alignment horizontal="center"/>
    </xf>
    <xf numFmtId="170" fontId="68" fillId="26" borderId="0" xfId="29" applyNumberFormat="1" applyFont="1" applyFill="1" applyBorder="1" applyAlignment="1">
      <alignment horizontal="center"/>
    </xf>
    <xf numFmtId="0" fontId="71" fillId="26" borderId="0" xfId="55" applyFont="1" applyFill="1" applyAlignment="1">
      <alignment vertical="center"/>
    </xf>
    <xf numFmtId="170" fontId="68" fillId="26" borderId="0" xfId="29" applyNumberFormat="1" applyFont="1" applyFill="1" applyAlignment="1">
      <alignment horizontal="center"/>
    </xf>
    <xf numFmtId="0" fontId="66" fillId="0" borderId="0" xfId="55" applyFont="1" applyAlignment="1">
      <alignment vertical="center"/>
    </xf>
    <xf numFmtId="0" fontId="79" fillId="0" borderId="0" xfId="55" applyFont="1" applyAlignment="1">
      <alignment vertical="center"/>
    </xf>
    <xf numFmtId="0" fontId="72" fillId="0" borderId="0" xfId="55" applyFont="1" applyAlignment="1">
      <alignment vertical="center"/>
    </xf>
    <xf numFmtId="0" fontId="66" fillId="0" borderId="0" xfId="55" applyFont="1" applyAlignment="1">
      <alignment horizontal="right"/>
    </xf>
    <xf numFmtId="0" fontId="71" fillId="26" borderId="0" xfId="29" applyNumberFormat="1" applyFont="1" applyFill="1" applyBorder="1" applyAlignment="1">
      <alignment horizontal="right" vertical="center"/>
    </xf>
    <xf numFmtId="170" fontId="66" fillId="26" borderId="11" xfId="29" applyNumberFormat="1" applyFont="1" applyFill="1" applyBorder="1" applyAlignment="1">
      <alignment vertical="center"/>
    </xf>
    <xf numFmtId="0" fontId="78" fillId="26" borderId="0" xfId="29" applyNumberFormat="1" applyFont="1" applyFill="1" applyBorder="1" applyAlignment="1">
      <alignment horizontal="right" vertical="center" readingOrder="2"/>
    </xf>
    <xf numFmtId="170" fontId="69" fillId="26" borderId="13" xfId="29" applyNumberFormat="1" applyFont="1" applyFill="1" applyBorder="1" applyAlignment="1">
      <alignment vertical="center"/>
    </xf>
    <xf numFmtId="170" fontId="72" fillId="26" borderId="0" xfId="29" applyNumberFormat="1" applyFont="1" applyFill="1" applyAlignment="1">
      <alignment horizontal="center"/>
    </xf>
    <xf numFmtId="0" fontId="68" fillId="0" borderId="0" xfId="55" applyFont="1" applyAlignment="1">
      <alignment vertical="center"/>
    </xf>
    <xf numFmtId="3" fontId="72" fillId="26" borderId="0" xfId="29" applyNumberFormat="1" applyFont="1" applyFill="1" applyBorder="1" applyAlignment="1">
      <alignment vertical="center"/>
    </xf>
    <xf numFmtId="170" fontId="69" fillId="26" borderId="13" xfId="29" applyNumberFormat="1" applyFont="1" applyFill="1" applyBorder="1" applyAlignment="1">
      <alignment horizontal="center" vertical="center"/>
    </xf>
    <xf numFmtId="0" fontId="69" fillId="0" borderId="0" xfId="55" applyFont="1" applyAlignment="1">
      <alignment vertical="center"/>
    </xf>
    <xf numFmtId="0" fontId="69" fillId="26" borderId="0" xfId="55" applyFont="1" applyFill="1" applyAlignment="1">
      <alignment vertical="center"/>
    </xf>
    <xf numFmtId="0" fontId="71" fillId="26" borderId="0" xfId="46" applyFont="1" applyFill="1" applyAlignment="1">
      <alignment horizontal="left"/>
    </xf>
    <xf numFmtId="0" fontId="71" fillId="26" borderId="0" xfId="46" applyFont="1" applyFill="1" applyAlignment="1">
      <alignment horizontal="left" vertical="center"/>
    </xf>
    <xf numFmtId="170" fontId="69" fillId="26" borderId="13" xfId="29" applyNumberFormat="1" applyFont="1" applyFill="1" applyBorder="1" applyAlignment="1">
      <alignment horizontal="center" vertical="center" wrapText="1"/>
    </xf>
    <xf numFmtId="166" fontId="72" fillId="26" borderId="0" xfId="29" applyNumberFormat="1" applyFont="1" applyFill="1" applyBorder="1" applyAlignment="1">
      <alignment vertical="center"/>
    </xf>
    <xf numFmtId="0" fontId="69" fillId="26" borderId="11" xfId="55" applyFont="1" applyFill="1" applyBorder="1" applyAlignment="1">
      <alignment horizontal="center" vertical="center"/>
    </xf>
    <xf numFmtId="37" fontId="73" fillId="26" borderId="0" xfId="54" applyNumberFormat="1" applyFont="1" applyFill="1" applyBorder="1" applyAlignment="1">
      <alignment horizontal="right" vertical="center"/>
    </xf>
    <xf numFmtId="37" fontId="66" fillId="26" borderId="0" xfId="55" applyNumberFormat="1" applyFont="1" applyFill="1" applyAlignment="1">
      <alignment vertical="center"/>
    </xf>
    <xf numFmtId="0" fontId="66" fillId="26" borderId="11" xfId="55" applyFont="1" applyFill="1" applyBorder="1" applyAlignment="1">
      <alignment horizontal="center" vertical="center"/>
    </xf>
    <xf numFmtId="164" fontId="71" fillId="26" borderId="0" xfId="55" applyNumberFormat="1" applyFont="1" applyFill="1" applyAlignment="1">
      <alignment vertical="center"/>
    </xf>
    <xf numFmtId="0" fontId="66" fillId="26" borderId="0" xfId="55" applyFont="1" applyFill="1" applyAlignment="1">
      <alignment horizontal="center" vertical="center"/>
    </xf>
    <xf numFmtId="0" fontId="71" fillId="26" borderId="0" xfId="53" applyFont="1" applyFill="1" applyAlignment="1">
      <alignment horizontal="center" vertical="center"/>
    </xf>
    <xf numFmtId="170" fontId="69" fillId="26" borderId="11" xfId="29" applyNumberFormat="1" applyFont="1" applyFill="1" applyBorder="1" applyAlignment="1">
      <alignment horizontal="right" vertical="center"/>
    </xf>
    <xf numFmtId="0" fontId="73" fillId="26" borderId="0" xfId="55" applyFont="1" applyFill="1" applyAlignment="1">
      <alignment horizontal="left" vertical="center"/>
    </xf>
    <xf numFmtId="43" fontId="66" fillId="26" borderId="0" xfId="55" applyNumberFormat="1" applyFont="1" applyFill="1" applyAlignment="1">
      <alignment horizontal="center" vertical="center" wrapText="1"/>
    </xf>
    <xf numFmtId="43" fontId="68" fillId="26" borderId="0" xfId="55" applyNumberFormat="1" applyFont="1" applyFill="1" applyAlignment="1">
      <alignment vertical="center" wrapText="1"/>
    </xf>
    <xf numFmtId="38" fontId="93" fillId="26" borderId="0" xfId="29" applyNumberFormat="1" applyFont="1" applyFill="1" applyBorder="1" applyAlignment="1">
      <alignment horizontal="center" vertical="center" wrapText="1"/>
    </xf>
    <xf numFmtId="0" fontId="68" fillId="26" borderId="0" xfId="55" applyFont="1" applyFill="1" applyAlignment="1">
      <alignment horizontal="center" vertical="center" wrapText="1"/>
    </xf>
    <xf numFmtId="49" fontId="67" fillId="26" borderId="13" xfId="29" applyNumberFormat="1" applyFont="1" applyFill="1" applyBorder="1" applyAlignment="1">
      <alignment horizontal="center" vertical="center" wrapText="1"/>
    </xf>
    <xf numFmtId="38" fontId="76" fillId="26" borderId="11" xfId="29" applyNumberFormat="1" applyFont="1" applyFill="1" applyBorder="1"/>
    <xf numFmtId="0" fontId="68" fillId="0" borderId="0" xfId="55" applyFont="1" applyAlignment="1">
      <alignment vertical="top"/>
    </xf>
    <xf numFmtId="0" fontId="69" fillId="26" borderId="0" xfId="55" applyFont="1" applyFill="1" applyAlignment="1">
      <alignment horizontal="right" vertical="top" readingOrder="2"/>
    </xf>
    <xf numFmtId="0" fontId="69" fillId="26" borderId="11" xfId="0" applyFont="1" applyFill="1" applyBorder="1" applyAlignment="1">
      <alignment horizontal="center" vertical="center"/>
    </xf>
    <xf numFmtId="0" fontId="73" fillId="26" borderId="0" xfId="53" applyFont="1" applyFill="1" applyAlignment="1">
      <alignment vertical="center"/>
    </xf>
    <xf numFmtId="170" fontId="69" fillId="26" borderId="11" xfId="29" applyNumberFormat="1" applyFont="1" applyFill="1" applyBorder="1" applyAlignment="1">
      <alignment horizontal="center" vertical="center" wrapText="1"/>
    </xf>
    <xf numFmtId="0" fontId="69" fillId="26" borderId="0" xfId="55" applyFont="1" applyFill="1" applyAlignment="1">
      <alignment horizontal="left"/>
    </xf>
    <xf numFmtId="38" fontId="69" fillId="26" borderId="0" xfId="56" applyNumberFormat="1" applyFont="1" applyFill="1"/>
    <xf numFmtId="167" fontId="67" fillId="26" borderId="13" xfId="55" applyNumberFormat="1" applyFont="1" applyFill="1" applyBorder="1" applyAlignment="1">
      <alignment horizontal="center" vertical="center" wrapText="1"/>
    </xf>
    <xf numFmtId="38" fontId="76" fillId="0" borderId="0" xfId="29" applyNumberFormat="1" applyFont="1" applyFill="1"/>
    <xf numFmtId="0" fontId="91" fillId="26" borderId="0" xfId="55" applyFont="1" applyFill="1" applyAlignment="1">
      <alignment horizontal="right" vertical="center"/>
    </xf>
    <xf numFmtId="43" fontId="69" fillId="26" borderId="11" xfId="55" applyNumberFormat="1" applyFont="1" applyFill="1" applyBorder="1" applyAlignment="1">
      <alignment horizontal="left" vertical="center" wrapText="1"/>
    </xf>
    <xf numFmtId="0" fontId="73" fillId="0" borderId="0" xfId="53" applyFont="1" applyAlignment="1">
      <alignment vertical="top" wrapText="1"/>
    </xf>
    <xf numFmtId="43" fontId="67" fillId="26" borderId="0" xfId="55" applyNumberFormat="1" applyFont="1" applyFill="1" applyAlignment="1">
      <alignment horizontal="right" vertical="center"/>
    </xf>
    <xf numFmtId="43" fontId="67" fillId="26" borderId="0" xfId="55" applyNumberFormat="1" applyFont="1" applyFill="1" applyAlignment="1">
      <alignment horizontal="center" vertical="center"/>
    </xf>
    <xf numFmtId="0" fontId="67" fillId="26" borderId="11" xfId="53" applyFont="1" applyFill="1" applyBorder="1" applyAlignment="1" applyProtection="1">
      <alignment horizontal="right"/>
      <protection locked="0"/>
    </xf>
    <xf numFmtId="0" fontId="73" fillId="26" borderId="0" xfId="53" applyFont="1" applyFill="1" applyAlignment="1">
      <alignment horizontal="right" vertical="center"/>
    </xf>
    <xf numFmtId="0" fontId="71" fillId="26" borderId="0" xfId="55" quotePrefix="1" applyFont="1" applyFill="1" applyAlignment="1">
      <alignment horizontal="right" vertical="center"/>
    </xf>
    <xf numFmtId="43" fontId="66" fillId="26" borderId="11" xfId="55" applyNumberFormat="1" applyFont="1" applyFill="1" applyBorder="1" applyAlignment="1">
      <alignment horizontal="right" vertical="center" wrapText="1"/>
    </xf>
    <xf numFmtId="164" fontId="73" fillId="26" borderId="0" xfId="55" applyNumberFormat="1" applyFont="1" applyFill="1" applyAlignment="1">
      <alignment vertical="center"/>
    </xf>
    <xf numFmtId="0" fontId="65" fillId="26" borderId="0" xfId="55" applyFont="1" applyFill="1" applyAlignment="1">
      <alignment horizontal="right"/>
    </xf>
    <xf numFmtId="43" fontId="66" fillId="26" borderId="0" xfId="55" applyNumberFormat="1" applyFont="1" applyFill="1" applyAlignment="1">
      <alignment horizontal="right" vertical="center" wrapText="1"/>
    </xf>
    <xf numFmtId="38" fontId="76" fillId="26" borderId="0" xfId="29" applyNumberFormat="1" applyFont="1" applyFill="1"/>
    <xf numFmtId="0" fontId="73" fillId="26" borderId="0" xfId="53" applyFont="1" applyFill="1" applyAlignment="1">
      <alignment vertical="center" wrapText="1"/>
    </xf>
    <xf numFmtId="0" fontId="71" fillId="26" borderId="11" xfId="53" applyFont="1" applyFill="1" applyBorder="1" applyAlignment="1" applyProtection="1">
      <alignment horizontal="left"/>
      <protection locked="0"/>
    </xf>
    <xf numFmtId="0" fontId="71" fillId="26" borderId="0" xfId="55" applyFont="1" applyFill="1" applyAlignment="1">
      <alignment vertical="top" wrapText="1"/>
    </xf>
    <xf numFmtId="38" fontId="67" fillId="26" borderId="0" xfId="29" applyNumberFormat="1" applyFont="1" applyFill="1" applyBorder="1"/>
    <xf numFmtId="0" fontId="82" fillId="0" borderId="0" xfId="46" applyFont="1" applyAlignment="1">
      <alignment vertical="top"/>
    </xf>
    <xf numFmtId="0" fontId="68" fillId="0" borderId="0" xfId="46" applyFont="1"/>
    <xf numFmtId="0" fontId="72" fillId="0" borderId="0" xfId="46" applyFont="1"/>
    <xf numFmtId="0" fontId="73" fillId="0" borderId="0" xfId="46" applyFont="1"/>
    <xf numFmtId="0" fontId="73" fillId="0" borderId="0" xfId="46" applyFont="1" applyAlignment="1">
      <alignment vertical="center"/>
    </xf>
    <xf numFmtId="0" fontId="71" fillId="0" borderId="0" xfId="46" applyFont="1"/>
    <xf numFmtId="0" fontId="73" fillId="0" borderId="0" xfId="46" applyFont="1" applyAlignment="1">
      <alignment vertical="top"/>
    </xf>
    <xf numFmtId="41" fontId="68" fillId="0" borderId="0" xfId="46" applyNumberFormat="1" applyFont="1"/>
    <xf numFmtId="41" fontId="76" fillId="0" borderId="0" xfId="46" applyNumberFormat="1" applyFont="1"/>
    <xf numFmtId="38" fontId="76" fillId="26" borderId="0" xfId="29" applyNumberFormat="1" applyFont="1" applyFill="1" applyBorder="1"/>
    <xf numFmtId="49" fontId="67" fillId="26" borderId="13" xfId="29" applyNumberFormat="1" applyFont="1" applyFill="1" applyBorder="1" applyAlignment="1">
      <alignment horizontal="right" vertical="center" wrapText="1" indent="3"/>
    </xf>
    <xf numFmtId="38" fontId="66" fillId="0" borderId="0" xfId="55" applyNumberFormat="1" applyFont="1" applyAlignment="1">
      <alignment vertical="center"/>
    </xf>
    <xf numFmtId="43" fontId="67" fillId="26" borderId="0" xfId="55" applyNumberFormat="1" applyFont="1" applyFill="1" applyAlignment="1">
      <alignment horizontal="center" vertical="center" wrapText="1"/>
    </xf>
    <xf numFmtId="43" fontId="67" fillId="26" borderId="0" xfId="55" applyNumberFormat="1" applyFont="1" applyFill="1" applyAlignment="1">
      <alignment horizontal="right" vertical="center" wrapText="1"/>
    </xf>
    <xf numFmtId="0" fontId="66" fillId="26" borderId="0" xfId="55" applyFont="1" applyFill="1" applyAlignment="1">
      <alignment horizontal="center" vertical="center" wrapText="1"/>
    </xf>
    <xf numFmtId="0" fontId="76" fillId="26" borderId="0" xfId="55" applyFont="1" applyFill="1" applyAlignment="1">
      <alignment horizontal="center" vertical="center" wrapText="1"/>
    </xf>
    <xf numFmtId="38" fontId="81" fillId="26" borderId="0" xfId="29" applyNumberFormat="1" applyFont="1" applyFill="1" applyBorder="1" applyAlignment="1">
      <alignment vertical="center"/>
    </xf>
    <xf numFmtId="0" fontId="67" fillId="26" borderId="0" xfId="55" applyFont="1" applyFill="1"/>
    <xf numFmtId="3" fontId="66" fillId="0" borderId="0" xfId="55" applyNumberFormat="1" applyFont="1" applyAlignment="1">
      <alignment vertical="center"/>
    </xf>
    <xf numFmtId="4" fontId="66" fillId="0" borderId="0" xfId="55" applyNumberFormat="1" applyFont="1" applyAlignment="1">
      <alignment vertical="center"/>
    </xf>
    <xf numFmtId="0" fontId="68" fillId="26" borderId="0" xfId="55" applyFont="1" applyFill="1" applyAlignment="1">
      <alignment vertical="top"/>
    </xf>
    <xf numFmtId="0" fontId="78" fillId="26" borderId="0" xfId="55" applyFont="1" applyFill="1"/>
    <xf numFmtId="0" fontId="79" fillId="26" borderId="0" xfId="55" applyFont="1" applyFill="1"/>
    <xf numFmtId="49" fontId="67" fillId="26" borderId="13" xfId="56" applyNumberFormat="1" applyFont="1" applyFill="1" applyBorder="1" applyAlignment="1">
      <alignment horizontal="right" vertical="center" wrapText="1" indent="3" readingOrder="1"/>
    </xf>
    <xf numFmtId="43" fontId="66" fillId="0" borderId="0" xfId="55" applyNumberFormat="1" applyFont="1" applyAlignment="1">
      <alignment horizontal="right" vertical="center" wrapText="1"/>
    </xf>
    <xf numFmtId="43" fontId="67" fillId="26" borderId="12" xfId="55" applyNumberFormat="1" applyFont="1" applyFill="1" applyBorder="1" applyAlignment="1">
      <alignment horizontal="center" vertical="center"/>
    </xf>
    <xf numFmtId="43" fontId="67" fillId="26" borderId="12" xfId="55" applyNumberFormat="1" applyFont="1" applyFill="1" applyBorder="1" applyAlignment="1">
      <alignment horizontal="right" vertical="center"/>
    </xf>
    <xf numFmtId="43" fontId="69" fillId="26" borderId="0" xfId="55" applyNumberFormat="1" applyFont="1" applyFill="1" applyAlignment="1">
      <alignment horizontal="center" vertical="center" wrapText="1"/>
    </xf>
    <xf numFmtId="170" fontId="68" fillId="26" borderId="0" xfId="56" applyNumberFormat="1" applyFont="1" applyFill="1" applyBorder="1" applyAlignment="1">
      <alignment vertical="center" wrapText="1"/>
    </xf>
    <xf numFmtId="170" fontId="66" fillId="26" borderId="0" xfId="56" applyNumberFormat="1" applyFont="1" applyFill="1" applyBorder="1"/>
    <xf numFmtId="170" fontId="68" fillId="26" borderId="0" xfId="56" applyNumberFormat="1" applyFont="1" applyFill="1"/>
    <xf numFmtId="38" fontId="70" fillId="25" borderId="0" xfId="55" applyNumberFormat="1" applyFont="1" applyFill="1" applyAlignment="1">
      <alignment horizontal="center"/>
    </xf>
    <xf numFmtId="0" fontId="69" fillId="25" borderId="13" xfId="55" applyFont="1" applyFill="1" applyBorder="1" applyAlignment="1">
      <alignment horizontal="center" vertical="center" wrapText="1"/>
    </xf>
    <xf numFmtId="38" fontId="69" fillId="25" borderId="13" xfId="55" applyNumberFormat="1" applyFont="1" applyFill="1" applyBorder="1" applyAlignment="1">
      <alignment horizontal="center" vertical="center" wrapText="1"/>
    </xf>
    <xf numFmtId="0" fontId="72" fillId="25" borderId="0" xfId="55" applyFont="1" applyFill="1" applyAlignment="1">
      <alignment vertical="center"/>
    </xf>
    <xf numFmtId="0" fontId="72" fillId="25" borderId="11" xfId="55" applyFont="1" applyFill="1" applyBorder="1" applyAlignment="1">
      <alignment vertical="center"/>
    </xf>
    <xf numFmtId="0" fontId="69" fillId="25" borderId="13" xfId="55" applyFont="1" applyFill="1" applyBorder="1" applyAlignment="1">
      <alignment vertical="center"/>
    </xf>
    <xf numFmtId="0" fontId="72" fillId="25" borderId="0" xfId="55" applyFont="1" applyFill="1" applyAlignment="1">
      <alignment vertical="center" wrapText="1"/>
    </xf>
    <xf numFmtId="0" fontId="69" fillId="25" borderId="0" xfId="55" applyFont="1" applyFill="1" applyAlignment="1">
      <alignment vertical="center"/>
    </xf>
    <xf numFmtId="0" fontId="79" fillId="0" borderId="0" xfId="0" applyFont="1"/>
    <xf numFmtId="0" fontId="67" fillId="26" borderId="13" xfId="0" applyFont="1" applyFill="1" applyBorder="1" applyAlignment="1">
      <alignment horizontal="center" vertical="center"/>
    </xf>
    <xf numFmtId="0" fontId="66" fillId="26" borderId="13" xfId="0" applyFont="1" applyFill="1" applyBorder="1"/>
    <xf numFmtId="0" fontId="66" fillId="26" borderId="0" xfId="0" applyFont="1" applyFill="1" applyAlignment="1">
      <alignment vertical="center"/>
    </xf>
    <xf numFmtId="170" fontId="66" fillId="26" borderId="0" xfId="33" applyNumberFormat="1" applyFont="1" applyFill="1" applyBorder="1"/>
    <xf numFmtId="0" fontId="66" fillId="26" borderId="11" xfId="0" applyFont="1" applyFill="1" applyBorder="1" applyAlignment="1">
      <alignment vertical="center"/>
    </xf>
    <xf numFmtId="0" fontId="67" fillId="26" borderId="0" xfId="0" applyFont="1" applyFill="1" applyAlignment="1">
      <alignment vertical="center"/>
    </xf>
    <xf numFmtId="0" fontId="68" fillId="26" borderId="0" xfId="0" applyFont="1" applyFill="1" applyAlignment="1">
      <alignment horizontal="right"/>
    </xf>
    <xf numFmtId="0" fontId="68" fillId="0" borderId="0" xfId="0" applyFont="1" applyAlignment="1">
      <alignment horizontal="right"/>
    </xf>
    <xf numFmtId="37" fontId="73" fillId="25" borderId="0" xfId="54" applyNumberFormat="1" applyFont="1" applyFill="1" applyBorder="1" applyAlignment="1">
      <alignment vertical="center"/>
    </xf>
    <xf numFmtId="37" fontId="73" fillId="25" borderId="11" xfId="54" applyNumberFormat="1" applyFont="1" applyFill="1" applyBorder="1" applyAlignment="1">
      <alignment vertical="center"/>
    </xf>
    <xf numFmtId="37" fontId="71" fillId="25" borderId="13" xfId="54" applyNumberFormat="1" applyFont="1" applyFill="1" applyBorder="1" applyAlignment="1">
      <alignment vertical="center"/>
    </xf>
    <xf numFmtId="37" fontId="71" fillId="25" borderId="15" xfId="54" applyNumberFormat="1" applyFont="1" applyFill="1" applyBorder="1" applyAlignment="1">
      <alignment vertical="center"/>
    </xf>
    <xf numFmtId="37" fontId="66" fillId="26" borderId="0" xfId="29" applyNumberFormat="1" applyFont="1" applyFill="1" applyBorder="1" applyAlignment="1">
      <alignment horizontal="right" vertical="center"/>
    </xf>
    <xf numFmtId="37" fontId="67" fillId="26" borderId="13" xfId="29" applyNumberFormat="1" applyFont="1" applyFill="1" applyBorder="1" applyAlignment="1">
      <alignment horizontal="right" vertical="center"/>
    </xf>
    <xf numFmtId="37" fontId="67" fillId="26" borderId="11" xfId="29" applyNumberFormat="1" applyFont="1" applyFill="1" applyBorder="1" applyAlignment="1">
      <alignment horizontal="right" vertical="center"/>
    </xf>
    <xf numFmtId="37" fontId="67" fillId="26" borderId="15" xfId="29" applyNumberFormat="1" applyFont="1" applyFill="1" applyBorder="1" applyAlignment="1">
      <alignment horizontal="right" vertical="center"/>
    </xf>
    <xf numFmtId="37" fontId="66" fillId="26" borderId="0" xfId="29" applyNumberFormat="1" applyFont="1" applyFill="1" applyAlignment="1">
      <alignment horizontal="right" vertical="center"/>
    </xf>
    <xf numFmtId="173" fontId="68" fillId="0" borderId="0" xfId="55" applyNumberFormat="1" applyFont="1" applyAlignment="1" applyProtection="1">
      <alignment horizontal="right" vertical="center"/>
      <protection locked="0"/>
    </xf>
    <xf numFmtId="3" fontId="7" fillId="0" borderId="0" xfId="55" applyNumberFormat="1" applyFont="1" applyAlignment="1">
      <alignment vertical="center"/>
    </xf>
    <xf numFmtId="37" fontId="67" fillId="26" borderId="0" xfId="55" applyNumberFormat="1" applyFont="1" applyFill="1" applyAlignment="1">
      <alignment horizontal="right" vertical="center"/>
    </xf>
    <xf numFmtId="3" fontId="8" fillId="0" borderId="0" xfId="55" applyNumberFormat="1" applyFont="1" applyAlignment="1">
      <alignment vertical="center"/>
    </xf>
    <xf numFmtId="3" fontId="7" fillId="26" borderId="0" xfId="53" applyNumberFormat="1" applyFont="1" applyFill="1" applyAlignment="1">
      <alignment vertical="center"/>
    </xf>
    <xf numFmtId="0" fontId="71" fillId="26" borderId="0" xfId="29" applyNumberFormat="1" applyFont="1" applyFill="1" applyBorder="1" applyAlignment="1">
      <alignment vertical="center"/>
    </xf>
    <xf numFmtId="0" fontId="71" fillId="26" borderId="0" xfId="55" applyFont="1" applyFill="1" applyAlignment="1">
      <alignment horizontal="right" vertical="center" wrapText="1"/>
    </xf>
    <xf numFmtId="0" fontId="71" fillId="26" borderId="0" xfId="29" applyNumberFormat="1" applyFont="1" applyFill="1" applyBorder="1" applyAlignment="1">
      <alignment horizontal="right" vertical="center" wrapText="1"/>
    </xf>
    <xf numFmtId="0" fontId="73" fillId="26" borderId="0" xfId="53" applyFont="1" applyFill="1" applyAlignment="1">
      <alignment horizontal="right" vertical="center" wrapText="1"/>
    </xf>
    <xf numFmtId="41" fontId="68" fillId="26" borderId="0" xfId="29" applyNumberFormat="1" applyFont="1" applyFill="1" applyAlignment="1">
      <alignment horizontal="right" vertical="center"/>
    </xf>
    <xf numFmtId="41" fontId="68" fillId="26" borderId="0" xfId="29" applyNumberFormat="1" applyFont="1" applyFill="1" applyBorder="1" applyAlignment="1">
      <alignment horizontal="right" vertical="center"/>
    </xf>
    <xf numFmtId="41" fontId="77" fillId="26" borderId="0" xfId="29" applyNumberFormat="1" applyFont="1" applyFill="1" applyBorder="1" applyAlignment="1">
      <alignment horizontal="right" vertical="center"/>
    </xf>
    <xf numFmtId="41" fontId="76" fillId="26" borderId="0" xfId="29" applyNumberFormat="1" applyFont="1" applyFill="1" applyBorder="1" applyAlignment="1" applyProtection="1">
      <alignment horizontal="right" vertical="center"/>
    </xf>
    <xf numFmtId="41" fontId="77" fillId="26" borderId="0" xfId="29" applyNumberFormat="1" applyFont="1" applyFill="1" applyBorder="1" applyAlignment="1" applyProtection="1">
      <alignment horizontal="right" vertical="center"/>
    </xf>
    <xf numFmtId="41" fontId="68" fillId="26" borderId="0" xfId="29" applyNumberFormat="1" applyFont="1" applyFill="1" applyBorder="1" applyAlignment="1" applyProtection="1">
      <alignment horizontal="right" vertical="center"/>
    </xf>
    <xf numFmtId="44" fontId="73" fillId="26" borderId="0" xfId="29" applyNumberFormat="1" applyFont="1" applyFill="1" applyBorder="1" applyAlignment="1">
      <alignment horizontal="right" vertical="center"/>
    </xf>
    <xf numFmtId="41" fontId="73" fillId="26" borderId="0" xfId="29" applyNumberFormat="1" applyFont="1" applyFill="1" applyBorder="1" applyAlignment="1">
      <alignment horizontal="right" vertical="center"/>
    </xf>
    <xf numFmtId="43" fontId="73" fillId="26" borderId="13" xfId="29" applyFont="1" applyFill="1" applyBorder="1" applyAlignment="1">
      <alignment horizontal="right" vertical="center"/>
    </xf>
    <xf numFmtId="43" fontId="73" fillId="26" borderId="15" xfId="29" applyFont="1" applyFill="1" applyBorder="1" applyAlignment="1">
      <alignment horizontal="right" vertical="center"/>
    </xf>
    <xf numFmtId="41" fontId="73" fillId="26" borderId="0" xfId="29" applyNumberFormat="1" applyFont="1" applyFill="1" applyBorder="1" applyAlignment="1">
      <alignment vertical="center"/>
    </xf>
    <xf numFmtId="41" fontId="72" fillId="26" borderId="0" xfId="29" applyNumberFormat="1" applyFont="1" applyFill="1" applyBorder="1" applyAlignment="1">
      <alignment vertical="center"/>
    </xf>
    <xf numFmtId="41" fontId="73" fillId="0" borderId="0" xfId="29" applyNumberFormat="1" applyFont="1" applyFill="1" applyBorder="1" applyAlignment="1">
      <alignment vertical="center"/>
    </xf>
    <xf numFmtId="41" fontId="73" fillId="26" borderId="0" xfId="54" applyNumberFormat="1" applyFont="1" applyFill="1" applyBorder="1" applyAlignment="1">
      <alignment horizontal="right" vertical="center"/>
    </xf>
    <xf numFmtId="37" fontId="73" fillId="26" borderId="0" xfId="29" applyNumberFormat="1" applyFont="1" applyFill="1" applyBorder="1" applyAlignment="1">
      <alignment horizontal="right" vertical="center" indent="1"/>
    </xf>
    <xf numFmtId="0" fontId="72" fillId="26" borderId="11" xfId="55" applyFont="1" applyFill="1" applyBorder="1" applyAlignment="1">
      <alignment wrapText="1"/>
    </xf>
    <xf numFmtId="0" fontId="69" fillId="26" borderId="11" xfId="55" applyFont="1" applyFill="1" applyBorder="1" applyAlignment="1">
      <alignment horizontal="center" vertical="center" wrapText="1"/>
    </xf>
    <xf numFmtId="0" fontId="71" fillId="26" borderId="0" xfId="55" applyFont="1" applyFill="1" applyAlignment="1">
      <alignment vertical="center" wrapText="1"/>
    </xf>
    <xf numFmtId="0" fontId="69" fillId="26" borderId="0" xfId="55" applyFont="1" applyFill="1" applyAlignment="1">
      <alignment vertical="center" wrapText="1"/>
    </xf>
    <xf numFmtId="0" fontId="66" fillId="26" borderId="11" xfId="55" applyFont="1" applyFill="1" applyBorder="1" applyAlignment="1">
      <alignment vertical="center" wrapText="1"/>
    </xf>
    <xf numFmtId="0" fontId="71" fillId="26" borderId="12" xfId="55" applyFont="1" applyFill="1" applyBorder="1" applyAlignment="1">
      <alignment vertical="center" wrapText="1"/>
    </xf>
    <xf numFmtId="0" fontId="68" fillId="26" borderId="0" xfId="55" applyFont="1" applyFill="1" applyAlignment="1">
      <alignment wrapText="1"/>
    </xf>
    <xf numFmtId="0" fontId="68" fillId="0" borderId="0" xfId="55" applyFont="1" applyAlignment="1">
      <alignment wrapText="1"/>
    </xf>
    <xf numFmtId="0" fontId="69" fillId="25" borderId="0" xfId="0" applyFont="1" applyFill="1" applyAlignment="1">
      <alignment horizontal="right" vertical="center"/>
    </xf>
    <xf numFmtId="37" fontId="71" fillId="26" borderId="13" xfId="29" applyNumberFormat="1" applyFont="1" applyFill="1" applyBorder="1" applyAlignment="1">
      <alignment horizontal="right" vertical="center" indent="1"/>
    </xf>
    <xf numFmtId="37" fontId="73" fillId="25" borderId="0" xfId="29" applyNumberFormat="1" applyFont="1" applyFill="1" applyBorder="1" applyAlignment="1">
      <alignment horizontal="right" vertical="center"/>
    </xf>
    <xf numFmtId="37" fontId="73" fillId="0" borderId="0" xfId="29" applyNumberFormat="1" applyFont="1" applyFill="1" applyAlignment="1">
      <alignment horizontal="right" vertical="center"/>
    </xf>
    <xf numFmtId="170" fontId="69" fillId="26" borderId="11" xfId="29" applyNumberFormat="1" applyFont="1" applyFill="1" applyBorder="1" applyAlignment="1">
      <alignment horizontal="left" readingOrder="2"/>
    </xf>
    <xf numFmtId="37" fontId="68" fillId="26" borderId="0" xfId="29" applyNumberFormat="1" applyFont="1" applyFill="1" applyAlignment="1">
      <alignment vertical="center"/>
    </xf>
    <xf numFmtId="41" fontId="68" fillId="26" borderId="0" xfId="29" applyNumberFormat="1" applyFont="1" applyFill="1" applyAlignment="1">
      <alignment vertical="center"/>
    </xf>
    <xf numFmtId="0" fontId="76" fillId="26" borderId="0" xfId="29" applyNumberFormat="1" applyFont="1" applyFill="1" applyBorder="1" applyAlignment="1">
      <alignment horizontal="right" vertical="center" wrapText="1"/>
    </xf>
    <xf numFmtId="10" fontId="71" fillId="26" borderId="11" xfId="29" applyNumberFormat="1" applyFont="1" applyFill="1" applyBorder="1" applyAlignment="1">
      <alignment horizontal="right" vertical="center" wrapText="1" indent="2"/>
    </xf>
    <xf numFmtId="41" fontId="68" fillId="26" borderId="0" xfId="29" applyNumberFormat="1" applyFont="1" applyFill="1" applyAlignment="1">
      <alignment horizontal="left" vertical="center" wrapText="1" indent="1"/>
    </xf>
    <xf numFmtId="37" fontId="68" fillId="26" borderId="0" xfId="29" applyNumberFormat="1" applyFont="1" applyFill="1" applyAlignment="1">
      <alignment horizontal="left" vertical="center" wrapText="1" indent="1"/>
    </xf>
    <xf numFmtId="37" fontId="71" fillId="26" borderId="15" xfId="29" applyNumberFormat="1" applyFont="1" applyFill="1" applyBorder="1" applyAlignment="1">
      <alignment horizontal="left" vertical="center" wrapText="1" indent="1"/>
    </xf>
    <xf numFmtId="37" fontId="76" fillId="26" borderId="15" xfId="29" applyNumberFormat="1" applyFont="1" applyFill="1" applyBorder="1" applyAlignment="1">
      <alignment horizontal="left" vertical="center" wrapText="1" indent="1"/>
    </xf>
    <xf numFmtId="170" fontId="71" fillId="26" borderId="11" xfId="29" applyNumberFormat="1" applyFont="1" applyFill="1" applyBorder="1" applyAlignment="1">
      <alignment horizontal="right" vertical="center" wrapText="1" indent="1"/>
    </xf>
    <xf numFmtId="3" fontId="68" fillId="26" borderId="0" xfId="55" quotePrefix="1" applyNumberFormat="1" applyFont="1" applyFill="1" applyAlignment="1" applyProtection="1">
      <alignment horizontal="right" vertical="top" wrapText="1"/>
      <protection locked="0"/>
    </xf>
    <xf numFmtId="37" fontId="68" fillId="26" borderId="0" xfId="29" applyNumberFormat="1" applyFont="1" applyFill="1" applyAlignment="1">
      <alignment horizontal="right" vertical="top"/>
    </xf>
    <xf numFmtId="37" fontId="68" fillId="26" borderId="0" xfId="29" applyNumberFormat="1" applyFont="1" applyFill="1" applyBorder="1" applyAlignment="1" applyProtection="1">
      <alignment horizontal="right" vertical="top"/>
    </xf>
    <xf numFmtId="3" fontId="68" fillId="26" borderId="0" xfId="55" applyNumberFormat="1" applyFont="1" applyFill="1" applyAlignment="1" applyProtection="1">
      <alignment horizontal="right" vertical="top" wrapText="1"/>
      <protection locked="0"/>
    </xf>
    <xf numFmtId="168" fontId="68" fillId="26" borderId="0" xfId="55" applyNumberFormat="1" applyFont="1" applyFill="1" applyAlignment="1" applyProtection="1">
      <alignment horizontal="center" vertical="top"/>
      <protection locked="0"/>
    </xf>
    <xf numFmtId="0" fontId="68" fillId="26" borderId="0" xfId="55" applyFont="1" applyFill="1" applyAlignment="1" applyProtection="1">
      <alignment horizontal="center" vertical="top"/>
      <protection locked="0"/>
    </xf>
    <xf numFmtId="1" fontId="68" fillId="26" borderId="0" xfId="55" applyNumberFormat="1" applyFont="1" applyFill="1" applyAlignment="1" applyProtection="1">
      <alignment horizontal="center" vertical="top"/>
      <protection locked="0"/>
    </xf>
    <xf numFmtId="41" fontId="68" fillId="26" borderId="0" xfId="29" applyNumberFormat="1" applyFont="1" applyFill="1" applyAlignment="1">
      <alignment horizontal="right" vertical="top"/>
    </xf>
    <xf numFmtId="173" fontId="68" fillId="26" borderId="0" xfId="55" applyNumberFormat="1" applyFont="1" applyFill="1" applyAlignment="1" applyProtection="1">
      <alignment horizontal="right" vertical="top" wrapText="1"/>
      <protection locked="0"/>
    </xf>
    <xf numFmtId="3" fontId="71" fillId="26" borderId="11" xfId="55" applyNumberFormat="1" applyFont="1" applyFill="1" applyBorder="1" applyAlignment="1" applyProtection="1">
      <alignment horizontal="right" vertical="center" indent="1"/>
      <protection locked="0"/>
    </xf>
    <xf numFmtId="170" fontId="71" fillId="26" borderId="11" xfId="29" applyNumberFormat="1" applyFont="1" applyFill="1" applyBorder="1" applyAlignment="1" applyProtection="1">
      <alignment horizontal="right" vertical="center" indent="1"/>
      <protection locked="0"/>
    </xf>
    <xf numFmtId="170" fontId="71" fillId="26" borderId="11" xfId="29" applyNumberFormat="1" applyFont="1" applyFill="1" applyBorder="1" applyAlignment="1" applyProtection="1">
      <alignment horizontal="right" vertical="center" indent="3"/>
      <protection locked="0"/>
    </xf>
    <xf numFmtId="164" fontId="40" fillId="26" borderId="11" xfId="55" applyNumberFormat="1" applyFont="1" applyFill="1" applyBorder="1" applyAlignment="1">
      <alignment horizontal="center" vertical="center" wrapText="1"/>
    </xf>
    <xf numFmtId="0" fontId="38" fillId="26" borderId="11" xfId="55" applyFont="1" applyFill="1" applyBorder="1" applyAlignment="1">
      <alignment horizontal="left"/>
    </xf>
    <xf numFmtId="37" fontId="73" fillId="26" borderId="0" xfId="29" applyNumberFormat="1" applyFont="1" applyFill="1" applyAlignment="1">
      <alignment horizontal="left" vertical="center" wrapText="1" indent="1"/>
    </xf>
    <xf numFmtId="37" fontId="71" fillId="26" borderId="13" xfId="29" applyNumberFormat="1" applyFont="1" applyFill="1" applyBorder="1" applyAlignment="1">
      <alignment horizontal="left" vertical="center" wrapText="1" indent="1"/>
    </xf>
    <xf numFmtId="37" fontId="73" fillId="26" borderId="0" xfId="29" applyNumberFormat="1" applyFont="1" applyFill="1" applyBorder="1" applyAlignment="1">
      <alignment horizontal="left" vertical="center" wrapText="1" indent="1"/>
    </xf>
    <xf numFmtId="0" fontId="82" fillId="0" borderId="0" xfId="46" applyFont="1"/>
    <xf numFmtId="0" fontId="95" fillId="26" borderId="0" xfId="46" applyFont="1" applyFill="1" applyAlignment="1">
      <alignment horizontal="right" readingOrder="2"/>
    </xf>
    <xf numFmtId="0" fontId="75" fillId="26" borderId="0" xfId="46" applyFont="1" applyFill="1" applyAlignment="1">
      <alignment horizontal="right" readingOrder="2"/>
    </xf>
    <xf numFmtId="0" fontId="82" fillId="26" borderId="0" xfId="46" applyFont="1" applyFill="1"/>
    <xf numFmtId="0" fontId="67" fillId="26" borderId="11" xfId="46" applyFont="1" applyFill="1" applyBorder="1" applyAlignment="1">
      <alignment horizontal="right" vertical="center" readingOrder="2"/>
    </xf>
    <xf numFmtId="0" fontId="67" fillId="26" borderId="0" xfId="46" applyFont="1" applyFill="1" applyAlignment="1">
      <alignment horizontal="right" readingOrder="2"/>
    </xf>
    <xf numFmtId="0" fontId="76" fillId="26" borderId="0" xfId="46" applyFont="1" applyFill="1" applyAlignment="1">
      <alignment horizontal="left"/>
    </xf>
    <xf numFmtId="164" fontId="71" fillId="26" borderId="11" xfId="55" applyNumberFormat="1" applyFont="1" applyFill="1" applyBorder="1" applyAlignment="1">
      <alignment horizontal="center" vertical="center" wrapText="1"/>
    </xf>
    <xf numFmtId="164" fontId="71" fillId="26" borderId="13" xfId="55" applyNumberFormat="1" applyFont="1" applyFill="1" applyBorder="1" applyAlignment="1">
      <alignment horizontal="center" vertical="center" wrapText="1"/>
    </xf>
    <xf numFmtId="0" fontId="76" fillId="26" borderId="0" xfId="46" applyFont="1" applyFill="1" applyAlignment="1">
      <alignment horizontal="right" vertical="center" shrinkToFit="1"/>
    </xf>
    <xf numFmtId="37" fontId="76" fillId="26" borderId="0" xfId="56" applyNumberFormat="1" applyFont="1" applyFill="1" applyBorder="1" applyAlignment="1">
      <alignment horizontal="right" vertical="center"/>
    </xf>
    <xf numFmtId="41" fontId="68" fillId="26" borderId="0" xfId="56" applyNumberFormat="1" applyFont="1" applyFill="1" applyBorder="1" applyAlignment="1">
      <alignment horizontal="left" vertical="center" wrapText="1" indent="2"/>
    </xf>
    <xf numFmtId="0" fontId="68" fillId="26" borderId="0" xfId="46" applyFont="1" applyFill="1" applyAlignment="1">
      <alignment horizontal="right" vertical="center" shrinkToFit="1"/>
    </xf>
    <xf numFmtId="37" fontId="68" fillId="26" borderId="0" xfId="56" applyNumberFormat="1" applyFont="1" applyFill="1" applyBorder="1" applyAlignment="1">
      <alignment horizontal="right" vertical="center"/>
    </xf>
    <xf numFmtId="37" fontId="68" fillId="26" borderId="0" xfId="56" applyNumberFormat="1" applyFont="1" applyFill="1" applyBorder="1" applyAlignment="1">
      <alignment vertical="center"/>
    </xf>
    <xf numFmtId="37" fontId="68" fillId="26" borderId="0" xfId="56" applyNumberFormat="1" applyFont="1" applyFill="1" applyBorder="1" applyAlignment="1">
      <alignment horizontal="left" vertical="center" wrapText="1" indent="2"/>
    </xf>
    <xf numFmtId="41" fontId="76" fillId="26" borderId="0" xfId="56" applyNumberFormat="1" applyFont="1" applyFill="1" applyBorder="1" applyAlignment="1">
      <alignment horizontal="left" vertical="center" wrapText="1" indent="2"/>
    </xf>
    <xf numFmtId="3" fontId="96" fillId="26" borderId="0" xfId="56" applyNumberFormat="1" applyFont="1" applyFill="1" applyBorder="1" applyAlignment="1">
      <alignment horizontal="right"/>
    </xf>
    <xf numFmtId="166" fontId="96" fillId="26" borderId="0" xfId="56" applyNumberFormat="1" applyFont="1" applyFill="1" applyBorder="1" applyAlignment="1">
      <alignment horizontal="right"/>
    </xf>
    <xf numFmtId="166" fontId="68" fillId="26" borderId="0" xfId="56" applyNumberFormat="1" applyFont="1" applyFill="1" applyBorder="1" applyAlignment="1">
      <alignment horizontal="right" vertical="center"/>
    </xf>
    <xf numFmtId="3" fontId="68" fillId="26" borderId="0" xfId="56" applyNumberFormat="1" applyFont="1" applyFill="1" applyBorder="1" applyAlignment="1">
      <alignment horizontal="right" vertical="center"/>
    </xf>
    <xf numFmtId="0" fontId="69" fillId="26" borderId="11" xfId="46" applyFont="1" applyFill="1" applyBorder="1" applyAlignment="1">
      <alignment horizontal="right" vertical="center" readingOrder="2"/>
    </xf>
    <xf numFmtId="0" fontId="69" fillId="26" borderId="0" xfId="46" applyFont="1" applyFill="1" applyAlignment="1">
      <alignment horizontal="right" vertical="center" readingOrder="2"/>
    </xf>
    <xf numFmtId="0" fontId="76" fillId="26" borderId="0" xfId="46" applyFont="1" applyFill="1" applyAlignment="1">
      <alignment horizontal="left" vertical="center"/>
    </xf>
    <xf numFmtId="0" fontId="76" fillId="26" borderId="0" xfId="46" applyFont="1" applyFill="1" applyAlignment="1">
      <alignment horizontal="right" vertical="top" wrapText="1"/>
    </xf>
    <xf numFmtId="37" fontId="76" fillId="26" borderId="0" xfId="56" applyNumberFormat="1" applyFont="1" applyFill="1" applyBorder="1" applyAlignment="1">
      <alignment horizontal="right" vertical="top"/>
    </xf>
    <xf numFmtId="37" fontId="76" fillId="26" borderId="0" xfId="29" applyNumberFormat="1" applyFont="1" applyFill="1" applyBorder="1" applyAlignment="1">
      <alignment vertical="top"/>
    </xf>
    <xf numFmtId="37" fontId="76" fillId="26" borderId="0" xfId="29" applyNumberFormat="1" applyFont="1" applyFill="1" applyBorder="1" applyAlignment="1">
      <alignment vertical="center"/>
    </xf>
    <xf numFmtId="37" fontId="76" fillId="26" borderId="15" xfId="56" applyNumberFormat="1" applyFont="1" applyFill="1" applyBorder="1" applyAlignment="1">
      <alignment horizontal="right" vertical="center"/>
    </xf>
    <xf numFmtId="41" fontId="76" fillId="26" borderId="30" xfId="56" applyNumberFormat="1" applyFont="1" applyFill="1" applyBorder="1" applyAlignment="1">
      <alignment horizontal="left" vertical="center" wrapText="1" indent="2"/>
    </xf>
    <xf numFmtId="0" fontId="68" fillId="26" borderId="0" xfId="46" applyFont="1" applyFill="1"/>
    <xf numFmtId="41" fontId="72" fillId="26" borderId="0" xfId="46" applyNumberFormat="1" applyFont="1" applyFill="1"/>
    <xf numFmtId="41" fontId="69" fillId="26" borderId="0" xfId="46" applyNumberFormat="1" applyFont="1" applyFill="1"/>
    <xf numFmtId="0" fontId="72" fillId="26" borderId="0" xfId="46" applyFont="1" applyFill="1"/>
    <xf numFmtId="41" fontId="68" fillId="26" borderId="0" xfId="46" applyNumberFormat="1" applyFont="1" applyFill="1"/>
    <xf numFmtId="41" fontId="76" fillId="26" borderId="0" xfId="46" applyNumberFormat="1" applyFont="1" applyFill="1"/>
    <xf numFmtId="41" fontId="68" fillId="26" borderId="0" xfId="56" applyNumberFormat="1" applyFont="1" applyFill="1" applyBorder="1" applyAlignment="1">
      <alignment horizontal="right" vertical="center" wrapText="1"/>
    </xf>
    <xf numFmtId="37" fontId="68" fillId="26" borderId="0" xfId="56" applyNumberFormat="1" applyFont="1" applyFill="1" applyBorder="1" applyAlignment="1">
      <alignment horizontal="right" vertical="top"/>
    </xf>
    <xf numFmtId="41" fontId="68" fillId="26" borderId="0" xfId="56" applyNumberFormat="1" applyFont="1" applyFill="1" applyBorder="1" applyAlignment="1">
      <alignment horizontal="right" vertical="top" wrapText="1"/>
    </xf>
    <xf numFmtId="0" fontId="68" fillId="26" borderId="0" xfId="46" applyFont="1" applyFill="1" applyAlignment="1">
      <alignment horizontal="right" vertical="top" wrapText="1" shrinkToFit="1"/>
    </xf>
    <xf numFmtId="41" fontId="68" fillId="26" borderId="0" xfId="56" applyNumberFormat="1" applyFont="1" applyFill="1" applyBorder="1" applyAlignment="1">
      <alignment horizontal="left" vertical="top" wrapText="1" indent="2"/>
    </xf>
    <xf numFmtId="41" fontId="76" fillId="26" borderId="30" xfId="56" applyNumberFormat="1" applyFont="1" applyFill="1" applyBorder="1" applyAlignment="1">
      <alignment horizontal="right" vertical="center" wrapText="1"/>
    </xf>
    <xf numFmtId="41" fontId="73" fillId="26" borderId="0" xfId="29" applyNumberFormat="1" applyFont="1" applyFill="1" applyBorder="1" applyAlignment="1">
      <alignment vertical="top"/>
    </xf>
    <xf numFmtId="0" fontId="71" fillId="26" borderId="0" xfId="55" applyFont="1" applyFill="1" applyAlignment="1">
      <alignment horizontal="right" vertical="top" wrapText="1"/>
    </xf>
    <xf numFmtId="170" fontId="69" fillId="26" borderId="13" xfId="29" applyNumberFormat="1" applyFont="1" applyFill="1" applyBorder="1" applyAlignment="1">
      <alignment horizontal="right" vertical="center" indent="1"/>
    </xf>
    <xf numFmtId="0" fontId="71" fillId="26" borderId="29" xfId="53" applyFont="1" applyFill="1" applyBorder="1" applyAlignment="1">
      <alignment horizontal="center" vertical="center"/>
    </xf>
    <xf numFmtId="37" fontId="73" fillId="26" borderId="0" xfId="54" applyNumberFormat="1" applyFont="1" applyFill="1" applyBorder="1" applyAlignment="1">
      <alignment horizontal="right" vertical="center" indent="1"/>
    </xf>
    <xf numFmtId="37" fontId="73" fillId="26" borderId="0" xfId="33" applyNumberFormat="1" applyFont="1" applyFill="1" applyBorder="1" applyAlignment="1">
      <alignment horizontal="right" vertical="center"/>
    </xf>
    <xf numFmtId="37" fontId="73" fillId="26" borderId="0" xfId="29" applyNumberFormat="1" applyFont="1" applyFill="1" applyBorder="1" applyAlignment="1">
      <alignment horizontal="right" vertical="center" indent="2"/>
    </xf>
    <xf numFmtId="37" fontId="73" fillId="26" borderId="0" xfId="54" applyNumberFormat="1" applyFont="1" applyFill="1" applyBorder="1" applyAlignment="1">
      <alignment horizontal="right" vertical="center" indent="2"/>
    </xf>
    <xf numFmtId="37" fontId="71" fillId="26" borderId="15" xfId="29" applyNumberFormat="1" applyFont="1" applyFill="1" applyBorder="1" applyAlignment="1">
      <alignment horizontal="right" vertical="center" indent="2"/>
    </xf>
    <xf numFmtId="41" fontId="73" fillId="26" borderId="0" xfId="33" applyNumberFormat="1" applyFont="1" applyFill="1" applyBorder="1" applyAlignment="1">
      <alignment horizontal="right" vertical="center"/>
    </xf>
    <xf numFmtId="41" fontId="73" fillId="26" borderId="0" xfId="33" applyNumberFormat="1" applyFont="1" applyFill="1" applyBorder="1" applyAlignment="1">
      <alignment horizontal="left" vertical="center" wrapText="1" indent="3"/>
    </xf>
    <xf numFmtId="0" fontId="73" fillId="26" borderId="0" xfId="53" applyFont="1" applyFill="1" applyAlignment="1">
      <alignment horizontal="right" vertical="top" wrapText="1"/>
    </xf>
    <xf numFmtId="37" fontId="73" fillId="26" borderId="0" xfId="33" applyNumberFormat="1" applyFont="1" applyFill="1" applyBorder="1" applyAlignment="1">
      <alignment horizontal="right" vertical="top"/>
    </xf>
    <xf numFmtId="37" fontId="73" fillId="26" borderId="0" xfId="29" applyNumberFormat="1" applyFont="1" applyFill="1" applyBorder="1" applyAlignment="1">
      <alignment horizontal="right" vertical="top" indent="2"/>
    </xf>
    <xf numFmtId="37" fontId="73" fillId="26" borderId="0" xfId="29" applyNumberFormat="1" applyFont="1" applyFill="1" applyBorder="1" applyAlignment="1">
      <alignment horizontal="right" vertical="top"/>
    </xf>
    <xf numFmtId="0" fontId="71" fillId="26" borderId="0" xfId="55" applyFont="1" applyFill="1" applyAlignment="1">
      <alignment horizontal="left" readingOrder="2"/>
    </xf>
    <xf numFmtId="37" fontId="73" fillId="26" borderId="0" xfId="56" applyNumberFormat="1" applyFont="1" applyFill="1" applyBorder="1" applyAlignment="1">
      <alignment horizontal="right" vertical="center" indent="2"/>
    </xf>
    <xf numFmtId="37" fontId="71" fillId="26" borderId="13" xfId="56" applyNumberFormat="1" applyFont="1" applyFill="1" applyBorder="1" applyAlignment="1">
      <alignment horizontal="right" vertical="center" indent="2"/>
    </xf>
    <xf numFmtId="37" fontId="92" fillId="26" borderId="0" xfId="56" applyNumberFormat="1" applyFont="1" applyFill="1" applyBorder="1" applyAlignment="1">
      <alignment horizontal="right" vertical="center" indent="2"/>
    </xf>
    <xf numFmtId="37" fontId="71" fillId="26" borderId="14" xfId="56" applyNumberFormat="1" applyFont="1" applyFill="1" applyBorder="1" applyAlignment="1">
      <alignment horizontal="right" vertical="center" indent="2"/>
    </xf>
    <xf numFmtId="37" fontId="66" fillId="26" borderId="0" xfId="55" applyNumberFormat="1" applyFont="1" applyFill="1" applyAlignment="1">
      <alignment horizontal="right" vertical="center" indent="2"/>
    </xf>
    <xf numFmtId="37" fontId="66" fillId="0" borderId="11" xfId="55" applyNumberFormat="1" applyFont="1" applyBorder="1" applyAlignment="1">
      <alignment horizontal="right" vertical="center" indent="2"/>
    </xf>
    <xf numFmtId="37" fontId="66" fillId="26" borderId="11" xfId="55" applyNumberFormat="1" applyFont="1" applyFill="1" applyBorder="1" applyAlignment="1">
      <alignment horizontal="right" vertical="center" indent="2"/>
    </xf>
    <xf numFmtId="37" fontId="67" fillId="26" borderId="15" xfId="29" applyNumberFormat="1" applyFont="1" applyFill="1" applyBorder="1" applyAlignment="1">
      <alignment horizontal="right" vertical="center" indent="2"/>
    </xf>
    <xf numFmtId="37" fontId="67" fillId="26" borderId="14" xfId="29" applyNumberFormat="1" applyFont="1" applyFill="1" applyBorder="1" applyAlignment="1">
      <alignment horizontal="right" vertical="center" indent="2"/>
    </xf>
    <xf numFmtId="43" fontId="69" fillId="26" borderId="11" xfId="55" applyNumberFormat="1" applyFont="1" applyFill="1" applyBorder="1" applyAlignment="1">
      <alignment horizontal="left" wrapText="1"/>
    </xf>
    <xf numFmtId="37" fontId="66" fillId="26" borderId="0" xfId="55" applyNumberFormat="1" applyFont="1" applyFill="1" applyAlignment="1">
      <alignment horizontal="right" vertical="center" indent="1"/>
    </xf>
    <xf numFmtId="37" fontId="66" fillId="26" borderId="11" xfId="55" applyNumberFormat="1" applyFont="1" applyFill="1" applyBorder="1" applyAlignment="1">
      <alignment horizontal="right" vertical="center" indent="1"/>
    </xf>
    <xf numFmtId="37" fontId="67" fillId="26" borderId="14" xfId="29" applyNumberFormat="1" applyFont="1" applyFill="1" applyBorder="1" applyAlignment="1">
      <alignment horizontal="right" vertical="center" indent="1"/>
    </xf>
    <xf numFmtId="41" fontId="66" fillId="26" borderId="11" xfId="55" applyNumberFormat="1" applyFont="1" applyFill="1" applyBorder="1" applyAlignment="1">
      <alignment horizontal="left" vertical="center" wrapText="1" indent="2"/>
    </xf>
    <xf numFmtId="37" fontId="67" fillId="26" borderId="15" xfId="56" applyNumberFormat="1" applyFont="1" applyFill="1" applyBorder="1" applyAlignment="1">
      <alignment horizontal="right" vertical="center" indent="1"/>
    </xf>
    <xf numFmtId="37" fontId="73" fillId="26" borderId="0" xfId="54" applyNumberFormat="1" applyFont="1" applyFill="1" applyBorder="1" applyAlignment="1">
      <alignment horizontal="left" vertical="center" wrapText="1" indent="1"/>
    </xf>
    <xf numFmtId="37" fontId="73" fillId="25" borderId="0" xfId="54" applyNumberFormat="1" applyFont="1" applyFill="1" applyBorder="1" applyAlignment="1">
      <alignment horizontal="left" vertical="center" wrapText="1" indent="1"/>
    </xf>
    <xf numFmtId="37" fontId="71" fillId="25" borderId="13" xfId="54" applyNumberFormat="1" applyFont="1" applyFill="1" applyBorder="1" applyAlignment="1">
      <alignment horizontal="left" vertical="center" wrapText="1" indent="1"/>
    </xf>
    <xf numFmtId="37" fontId="71" fillId="25" borderId="15" xfId="54" applyNumberFormat="1" applyFont="1" applyFill="1" applyBorder="1" applyAlignment="1">
      <alignment horizontal="left" vertical="center" wrapText="1" indent="1"/>
    </xf>
    <xf numFmtId="37" fontId="71" fillId="25" borderId="13" xfId="54" applyNumberFormat="1" applyFont="1" applyFill="1" applyBorder="1" applyAlignment="1">
      <alignment horizontal="right" vertical="center" indent="1"/>
    </xf>
    <xf numFmtId="37" fontId="71" fillId="25" borderId="13" xfId="54" applyNumberFormat="1" applyFont="1" applyFill="1" applyBorder="1" applyAlignment="1">
      <alignment horizontal="right" vertical="center"/>
    </xf>
    <xf numFmtId="37" fontId="73" fillId="25" borderId="0" xfId="54" applyNumberFormat="1" applyFont="1" applyFill="1" applyBorder="1" applyAlignment="1">
      <alignment horizontal="right" vertical="center" indent="1"/>
    </xf>
    <xf numFmtId="37" fontId="71" fillId="25" borderId="15" xfId="54" applyNumberFormat="1" applyFont="1" applyFill="1" applyBorder="1" applyAlignment="1">
      <alignment horizontal="right" vertical="center" indent="1"/>
    </xf>
    <xf numFmtId="37" fontId="73" fillId="25" borderId="0" xfId="54" applyNumberFormat="1" applyFont="1" applyFill="1" applyBorder="1" applyAlignment="1">
      <alignment horizontal="right" vertical="center"/>
    </xf>
    <xf numFmtId="37" fontId="71" fillId="25" borderId="15" xfId="54" applyNumberFormat="1" applyFont="1" applyFill="1" applyBorder="1" applyAlignment="1">
      <alignment horizontal="right" vertical="center"/>
    </xf>
    <xf numFmtId="37" fontId="71" fillId="25" borderId="13" xfId="54" applyNumberFormat="1" applyFont="1" applyFill="1" applyBorder="1" applyAlignment="1">
      <alignment horizontal="right" vertical="center" indent="2"/>
    </xf>
    <xf numFmtId="37" fontId="73" fillId="25" borderId="0" xfId="54" applyNumberFormat="1" applyFont="1" applyFill="1" applyBorder="1" applyAlignment="1">
      <alignment horizontal="right" vertical="center" indent="2"/>
    </xf>
    <xf numFmtId="37" fontId="71" fillId="25" borderId="15" xfId="54" applyNumberFormat="1" applyFont="1" applyFill="1" applyBorder="1" applyAlignment="1">
      <alignment horizontal="right" vertical="center" indent="2"/>
    </xf>
    <xf numFmtId="41" fontId="73" fillId="26" borderId="0" xfId="54" applyNumberFormat="1" applyFont="1" applyFill="1" applyBorder="1" applyAlignment="1">
      <alignment horizontal="left" vertical="center" wrapText="1" indent="3"/>
    </xf>
    <xf numFmtId="37" fontId="66" fillId="26" borderId="0" xfId="33" applyNumberFormat="1" applyFont="1" applyFill="1" applyBorder="1" applyAlignment="1">
      <alignment horizontal="right" vertical="center" indent="2"/>
    </xf>
    <xf numFmtId="37" fontId="67" fillId="26" borderId="15" xfId="33" applyNumberFormat="1" applyFont="1" applyFill="1" applyBorder="1" applyAlignment="1">
      <alignment horizontal="right" vertical="center" indent="2"/>
    </xf>
    <xf numFmtId="37" fontId="71" fillId="26" borderId="0" xfId="54" applyNumberFormat="1" applyFont="1" applyFill="1" applyBorder="1" applyAlignment="1">
      <alignment horizontal="right" vertical="center"/>
    </xf>
    <xf numFmtId="37" fontId="72" fillId="26" borderId="0" xfId="29" applyNumberFormat="1" applyFont="1" applyFill="1" applyBorder="1" applyAlignment="1">
      <alignment horizontal="right" vertical="center"/>
    </xf>
    <xf numFmtId="0" fontId="68" fillId="26" borderId="0" xfId="46" applyFont="1" applyFill="1" applyAlignment="1">
      <alignment horizontal="right" vertical="center" wrapText="1" shrinkToFit="1"/>
    </xf>
    <xf numFmtId="37" fontId="68" fillId="26" borderId="0" xfId="29" applyNumberFormat="1" applyFont="1" applyFill="1" applyBorder="1" applyAlignment="1">
      <alignment horizontal="right" vertical="top"/>
    </xf>
    <xf numFmtId="41" fontId="68" fillId="26" borderId="0" xfId="56" applyNumberFormat="1" applyFont="1" applyFill="1" applyBorder="1" applyAlignment="1">
      <alignment horizontal="right" vertical="top"/>
    </xf>
    <xf numFmtId="0" fontId="68" fillId="26" borderId="11" xfId="46" applyFont="1" applyFill="1" applyBorder="1" applyAlignment="1">
      <alignment horizontal="right" vertical="top" wrapText="1" shrinkToFit="1"/>
    </xf>
    <xf numFmtId="0" fontId="76" fillId="26" borderId="0" xfId="29" applyNumberFormat="1" applyFont="1" applyFill="1" applyBorder="1" applyAlignment="1">
      <alignment horizontal="right" vertical="top" wrapText="1"/>
    </xf>
    <xf numFmtId="37" fontId="68" fillId="26" borderId="0" xfId="29" applyNumberFormat="1" applyFont="1" applyFill="1" applyAlignment="1">
      <alignment vertical="top"/>
    </xf>
    <xf numFmtId="37" fontId="68" fillId="26" borderId="0" xfId="29" applyNumberFormat="1" applyFont="1" applyFill="1" applyAlignment="1">
      <alignment horizontal="left" vertical="top" wrapText="1" indent="1"/>
    </xf>
    <xf numFmtId="0" fontId="90" fillId="26" borderId="0" xfId="46" applyFont="1" applyFill="1" applyAlignment="1">
      <alignment horizontal="right" vertical="top" wrapText="1"/>
    </xf>
    <xf numFmtId="0" fontId="71" fillId="26" borderId="12" xfId="55" applyFont="1" applyFill="1" applyBorder="1" applyAlignment="1">
      <alignment horizontal="center" vertical="center" wrapText="1"/>
    </xf>
    <xf numFmtId="10" fontId="71" fillId="26" borderId="31" xfId="29" applyNumberFormat="1" applyFont="1" applyFill="1" applyBorder="1" applyAlignment="1">
      <alignment horizontal="center" vertical="center" wrapText="1"/>
    </xf>
    <xf numFmtId="37" fontId="68" fillId="26" borderId="0" xfId="29" applyNumberFormat="1" applyFont="1" applyFill="1" applyBorder="1" applyAlignment="1">
      <alignment vertical="center"/>
    </xf>
    <xf numFmtId="41" fontId="68" fillId="26" borderId="0" xfId="29" applyNumberFormat="1" applyFont="1" applyFill="1" applyBorder="1" applyAlignment="1">
      <alignment vertical="center"/>
    </xf>
    <xf numFmtId="41" fontId="68" fillId="26" borderId="0" xfId="29" applyNumberFormat="1" applyFont="1" applyFill="1" applyBorder="1" applyAlignment="1">
      <alignment horizontal="left" vertical="center" wrapText="1" indent="1"/>
    </xf>
    <xf numFmtId="37" fontId="68" fillId="26" borderId="0" xfId="29" applyNumberFormat="1" applyFont="1" applyFill="1" applyBorder="1" applyAlignment="1">
      <alignment horizontal="left" vertical="center" wrapText="1" indent="1"/>
    </xf>
    <xf numFmtId="37" fontId="68" fillId="26" borderId="0" xfId="29" applyNumberFormat="1" applyFont="1" applyFill="1" applyBorder="1" applyAlignment="1">
      <alignment vertical="top"/>
    </xf>
    <xf numFmtId="37" fontId="68" fillId="26" borderId="0" xfId="29" applyNumberFormat="1" applyFont="1" applyFill="1" applyBorder="1" applyAlignment="1">
      <alignment horizontal="left" vertical="top" wrapText="1" indent="1"/>
    </xf>
    <xf numFmtId="37" fontId="76" fillId="26" borderId="30" xfId="29" applyNumberFormat="1" applyFont="1" applyFill="1" applyBorder="1" applyAlignment="1">
      <alignment horizontal="right" vertical="center"/>
    </xf>
    <xf numFmtId="37" fontId="76" fillId="26" borderId="30" xfId="29" applyNumberFormat="1" applyFont="1" applyFill="1" applyBorder="1" applyAlignment="1">
      <alignment horizontal="left" vertical="center" wrapText="1" indent="1"/>
    </xf>
    <xf numFmtId="0" fontId="67" fillId="25" borderId="0" xfId="0" applyFont="1" applyFill="1" applyAlignment="1">
      <alignment horizontal="center"/>
    </xf>
    <xf numFmtId="0" fontId="69" fillId="26" borderId="0" xfId="0" applyFont="1" applyFill="1" applyAlignment="1">
      <alignment horizontal="center" vertical="top"/>
    </xf>
    <xf numFmtId="0" fontId="69" fillId="26" borderId="0" xfId="0" applyFont="1" applyFill="1" applyAlignment="1">
      <alignment horizontal="center" vertical="center"/>
    </xf>
    <xf numFmtId="0" fontId="67" fillId="26" borderId="0" xfId="29" applyNumberFormat="1" applyFont="1" applyFill="1" applyBorder="1" applyAlignment="1">
      <alignment horizontal="right" readingOrder="2"/>
    </xf>
    <xf numFmtId="0" fontId="75" fillId="26" borderId="0" xfId="29" applyNumberFormat="1" applyFont="1" applyFill="1" applyBorder="1" applyAlignment="1">
      <alignment horizontal="right" readingOrder="2"/>
    </xf>
    <xf numFmtId="170" fontId="76" fillId="26" borderId="11" xfId="29" applyNumberFormat="1" applyFont="1" applyFill="1" applyBorder="1" applyAlignment="1">
      <alignment horizontal="left"/>
    </xf>
    <xf numFmtId="170" fontId="71" fillId="26" borderId="12" xfId="29" applyNumberFormat="1" applyFont="1" applyFill="1" applyBorder="1" applyAlignment="1">
      <alignment horizontal="center" vertical="center"/>
    </xf>
    <xf numFmtId="170" fontId="71" fillId="26" borderId="11" xfId="29" applyNumberFormat="1" applyFont="1" applyFill="1" applyBorder="1" applyAlignment="1">
      <alignment horizontal="center" vertical="center"/>
    </xf>
    <xf numFmtId="170" fontId="71" fillId="26" borderId="31" xfId="29" applyNumberFormat="1" applyFont="1" applyFill="1" applyBorder="1" applyAlignment="1">
      <alignment horizontal="center" vertical="center"/>
    </xf>
    <xf numFmtId="170" fontId="71" fillId="26" borderId="11" xfId="29" applyNumberFormat="1" applyFont="1" applyFill="1" applyBorder="1" applyAlignment="1">
      <alignment horizontal="left"/>
    </xf>
    <xf numFmtId="173" fontId="76" fillId="26" borderId="12" xfId="55" applyNumberFormat="1" applyFont="1" applyFill="1" applyBorder="1" applyAlignment="1">
      <alignment horizontal="center" vertical="center"/>
    </xf>
    <xf numFmtId="173" fontId="76" fillId="26" borderId="12" xfId="55" applyNumberFormat="1" applyFont="1" applyFill="1" applyBorder="1" applyAlignment="1">
      <alignment vertical="center"/>
    </xf>
    <xf numFmtId="0" fontId="75" fillId="26" borderId="0" xfId="55" applyFont="1" applyFill="1" applyAlignment="1">
      <alignment horizontal="right" readingOrder="2"/>
    </xf>
    <xf numFmtId="0" fontId="76" fillId="26" borderId="0" xfId="55" applyFont="1" applyFill="1" applyAlignment="1" applyProtection="1">
      <alignment horizontal="left"/>
      <protection locked="0"/>
    </xf>
    <xf numFmtId="0" fontId="71" fillId="26" borderId="13" xfId="55" applyFont="1" applyFill="1" applyBorder="1" applyAlignment="1" applyProtection="1">
      <alignment horizontal="center" vertical="center"/>
      <protection locked="0"/>
    </xf>
    <xf numFmtId="0" fontId="73" fillId="26" borderId="13" xfId="55" applyFont="1" applyFill="1" applyBorder="1" applyAlignment="1">
      <alignment horizontal="center" vertical="center"/>
    </xf>
    <xf numFmtId="0" fontId="71" fillId="26" borderId="12" xfId="55" applyFont="1" applyFill="1" applyBorder="1" applyAlignment="1" applyProtection="1">
      <alignment horizontal="center" vertical="center"/>
      <protection locked="0"/>
    </xf>
    <xf numFmtId="0" fontId="71" fillId="26" borderId="11" xfId="55" applyFont="1" applyFill="1" applyBorder="1" applyAlignment="1" applyProtection="1">
      <alignment horizontal="center" vertical="center"/>
      <protection locked="0"/>
    </xf>
    <xf numFmtId="0" fontId="71" fillId="26" borderId="12" xfId="55" applyFont="1" applyFill="1" applyBorder="1" applyAlignment="1" applyProtection="1">
      <alignment horizontal="center" vertical="center" readingOrder="1"/>
      <protection locked="0"/>
    </xf>
    <xf numFmtId="0" fontId="71" fillId="26" borderId="11" xfId="55" applyFont="1" applyFill="1" applyBorder="1" applyAlignment="1" applyProtection="1">
      <alignment horizontal="center" vertical="center" readingOrder="1"/>
      <protection locked="0"/>
    </xf>
    <xf numFmtId="0" fontId="46" fillId="0" borderId="0" xfId="55" applyFont="1" applyAlignment="1">
      <alignment horizontal="right" readingOrder="2"/>
    </xf>
    <xf numFmtId="0" fontId="95" fillId="26" borderId="0" xfId="29" applyNumberFormat="1" applyFont="1" applyFill="1" applyBorder="1" applyAlignment="1">
      <alignment horizontal="right" readingOrder="2"/>
    </xf>
    <xf numFmtId="0" fontId="78" fillId="26" borderId="0" xfId="29" applyNumberFormat="1" applyFont="1" applyFill="1" applyBorder="1" applyAlignment="1">
      <alignment horizontal="right" readingOrder="2"/>
    </xf>
    <xf numFmtId="0" fontId="78" fillId="26" borderId="0" xfId="29" applyNumberFormat="1" applyFont="1" applyFill="1" applyBorder="1" applyAlignment="1">
      <alignment horizontal="right" vertical="center" readingOrder="2"/>
    </xf>
    <xf numFmtId="0" fontId="67" fillId="26" borderId="0" xfId="53" applyFont="1" applyFill="1" applyAlignment="1" applyProtection="1">
      <alignment horizontal="right" readingOrder="2"/>
      <protection locked="0"/>
    </xf>
    <xf numFmtId="0" fontId="69" fillId="26" borderId="11" xfId="0" applyFont="1" applyFill="1" applyBorder="1" applyAlignment="1">
      <alignment horizontal="center" vertical="center"/>
    </xf>
    <xf numFmtId="0" fontId="69" fillId="26" borderId="11" xfId="29" applyNumberFormat="1" applyFont="1" applyFill="1" applyBorder="1" applyAlignment="1">
      <alignment horizontal="center" vertical="center"/>
    </xf>
    <xf numFmtId="170" fontId="69" fillId="26" borderId="0" xfId="29" applyNumberFormat="1" applyFont="1" applyFill="1" applyBorder="1" applyAlignment="1">
      <alignment horizontal="center" vertical="center"/>
    </xf>
    <xf numFmtId="170" fontId="69" fillId="26" borderId="11" xfId="29" applyNumberFormat="1" applyFont="1" applyFill="1" applyBorder="1" applyAlignment="1">
      <alignment horizontal="center" vertical="center"/>
    </xf>
    <xf numFmtId="0" fontId="47" fillId="26" borderId="0" xfId="0" applyFont="1" applyFill="1" applyAlignment="1">
      <alignment horizontal="right" vertical="center" wrapText="1"/>
    </xf>
    <xf numFmtId="0" fontId="47" fillId="26" borderId="0" xfId="0" applyFont="1" applyFill="1" applyAlignment="1">
      <alignment horizontal="right" vertical="top" wrapText="1" readingOrder="2"/>
    </xf>
    <xf numFmtId="0" fontId="46" fillId="26" borderId="0" xfId="47" applyFont="1" applyFill="1" applyAlignment="1">
      <alignment horizontal="right" vertical="top" readingOrder="2"/>
    </xf>
    <xf numFmtId="0" fontId="47" fillId="26" borderId="0" xfId="47" applyFont="1" applyFill="1" applyAlignment="1">
      <alignment horizontal="right" vertical="top" readingOrder="2"/>
    </xf>
    <xf numFmtId="0" fontId="46" fillId="26" borderId="11" xfId="0" applyFont="1" applyFill="1" applyBorder="1" applyAlignment="1">
      <alignment horizontal="left" vertical="center"/>
    </xf>
    <xf numFmtId="0" fontId="46" fillId="26" borderId="12" xfId="47" applyFont="1" applyFill="1" applyBorder="1" applyAlignment="1">
      <alignment horizontal="center" vertical="center" wrapText="1"/>
    </xf>
    <xf numFmtId="0" fontId="46" fillId="26" borderId="11" xfId="47" applyFont="1" applyFill="1" applyBorder="1" applyAlignment="1">
      <alignment horizontal="center" vertical="center" wrapText="1"/>
    </xf>
    <xf numFmtId="49" fontId="46" fillId="26" borderId="0" xfId="29" applyNumberFormat="1" applyFont="1" applyFill="1" applyBorder="1" applyAlignment="1">
      <alignment horizontal="center" vertical="center" wrapText="1"/>
    </xf>
    <xf numFmtId="49" fontId="46" fillId="26" borderId="11" xfId="29" applyNumberFormat="1" applyFont="1" applyFill="1" applyBorder="1" applyAlignment="1">
      <alignment horizontal="center" vertical="center" wrapText="1"/>
    </xf>
    <xf numFmtId="0" fontId="47" fillId="26" borderId="0" xfId="0" applyFont="1" applyFill="1" applyAlignment="1">
      <alignment horizontal="right" vertical="justify" wrapText="1"/>
    </xf>
    <xf numFmtId="0" fontId="67" fillId="26" borderId="0" xfId="55" quotePrefix="1" applyFont="1" applyFill="1" applyAlignment="1">
      <alignment horizontal="right" readingOrder="2"/>
    </xf>
    <xf numFmtId="0" fontId="67" fillId="26" borderId="0" xfId="55" applyFont="1" applyFill="1" applyAlignment="1">
      <alignment horizontal="right" readingOrder="2"/>
    </xf>
    <xf numFmtId="43" fontId="66" fillId="26" borderId="0" xfId="55" applyNumberFormat="1" applyFont="1" applyFill="1" applyAlignment="1">
      <alignment horizontal="right" vertical="center" wrapText="1"/>
    </xf>
    <xf numFmtId="0" fontId="65" fillId="26" borderId="0" xfId="55" applyFont="1" applyFill="1" applyAlignment="1">
      <alignment horizontal="right" vertical="top"/>
    </xf>
    <xf numFmtId="0" fontId="67" fillId="26" borderId="0" xfId="55" applyFont="1" applyFill="1" applyAlignment="1">
      <alignment horizontal="right" vertical="top" wrapText="1"/>
    </xf>
    <xf numFmtId="0" fontId="67" fillId="26" borderId="0" xfId="55" applyFont="1" applyFill="1" applyAlignment="1" applyProtection="1">
      <alignment horizontal="right" readingOrder="2"/>
      <protection locked="0"/>
    </xf>
    <xf numFmtId="38" fontId="71" fillId="25" borderId="11" xfId="55" applyNumberFormat="1" applyFont="1" applyFill="1" applyBorder="1" applyAlignment="1">
      <alignment horizontal="left"/>
    </xf>
    <xf numFmtId="0" fontId="6" fillId="26" borderId="0" xfId="55" applyFont="1" applyFill="1" applyAlignment="1">
      <alignment horizontal="right" wrapText="1"/>
    </xf>
    <xf numFmtId="0" fontId="67" fillId="26" borderId="0" xfId="0" applyFont="1" applyFill="1" applyAlignment="1">
      <alignment horizontal="right" readingOrder="2"/>
    </xf>
    <xf numFmtId="0" fontId="69" fillId="26" borderId="11" xfId="0" applyFont="1" applyFill="1" applyBorder="1" applyAlignment="1">
      <alignment horizontal="left"/>
    </xf>
    <xf numFmtId="0" fontId="67" fillId="26" borderId="0" xfId="0" applyFont="1" applyFill="1" applyAlignment="1">
      <alignment horizontal="right" vertical="top" wrapText="1"/>
    </xf>
    <xf numFmtId="0" fontId="67" fillId="26" borderId="0" xfId="53" applyFont="1" applyFill="1" applyAlignment="1">
      <alignment horizontal="right" vertical="top" readingOrder="2"/>
    </xf>
    <xf numFmtId="0" fontId="68" fillId="26" borderId="0" xfId="53" applyFont="1" applyFill="1" applyAlignment="1">
      <alignment vertical="top"/>
    </xf>
    <xf numFmtId="0" fontId="68" fillId="26" borderId="11" xfId="53" applyFont="1" applyFill="1" applyBorder="1"/>
    <xf numFmtId="3" fontId="76" fillId="26" borderId="11" xfId="29" applyNumberFormat="1" applyFont="1" applyFill="1" applyBorder="1" applyAlignment="1">
      <alignment horizontal="left"/>
    </xf>
    <xf numFmtId="170" fontId="68" fillId="26" borderId="0" xfId="29" applyNumberFormat="1" applyFont="1" applyFill="1" applyAlignment="1">
      <alignment horizontal="right"/>
    </xf>
    <xf numFmtId="0" fontId="68" fillId="26" borderId="0" xfId="53" applyFont="1" applyFill="1"/>
    <xf numFmtId="0" fontId="71" fillId="26" borderId="11" xfId="53" applyFont="1" applyFill="1" applyBorder="1" applyAlignment="1">
      <alignment horizontal="center" vertical="center" wrapText="1"/>
    </xf>
    <xf numFmtId="0" fontId="71" fillId="26" borderId="11" xfId="29" applyNumberFormat="1" applyFont="1" applyFill="1" applyBorder="1" applyAlignment="1">
      <alignment horizontal="center" vertical="center" wrapText="1"/>
    </xf>
    <xf numFmtId="170" fontId="67" fillId="26" borderId="0" xfId="29" applyNumberFormat="1" applyFont="1" applyFill="1" applyBorder="1" applyAlignment="1">
      <alignment horizontal="right" vertical="center" wrapText="1"/>
    </xf>
    <xf numFmtId="0" fontId="66" fillId="26" borderId="0" xfId="53" applyFont="1" applyFill="1"/>
    <xf numFmtId="0" fontId="76" fillId="26" borderId="0" xfId="53" applyFont="1" applyFill="1" applyAlignment="1">
      <alignment horizontal="right" vertical="center"/>
    </xf>
    <xf numFmtId="0" fontId="76" fillId="26" borderId="0" xfId="53" applyFont="1" applyFill="1" applyAlignment="1">
      <alignment vertical="center"/>
    </xf>
    <xf numFmtId="41" fontId="68" fillId="26" borderId="0" xfId="54" applyNumberFormat="1" applyFont="1" applyFill="1" applyBorder="1" applyAlignment="1">
      <alignment horizontal="left" vertical="center" wrapText="1" indent="3"/>
    </xf>
    <xf numFmtId="41" fontId="68" fillId="26" borderId="0" xfId="54" applyNumberFormat="1" applyFont="1" applyFill="1" applyBorder="1" applyAlignment="1">
      <alignment vertical="center"/>
    </xf>
    <xf numFmtId="41" fontId="68" fillId="26" borderId="0" xfId="54" applyNumberFormat="1" applyFont="1" applyFill="1" applyBorder="1" applyAlignment="1">
      <alignment horizontal="left" vertical="center" wrapText="1" indent="2"/>
    </xf>
    <xf numFmtId="37" fontId="68" fillId="26" borderId="0" xfId="54" applyNumberFormat="1" applyFont="1" applyFill="1" applyBorder="1" applyAlignment="1">
      <alignment vertical="center"/>
    </xf>
    <xf numFmtId="0" fontId="66" fillId="26" borderId="0" xfId="53" applyFont="1" applyFill="1" applyAlignment="1">
      <alignment vertical="center"/>
    </xf>
    <xf numFmtId="170" fontId="72" fillId="26" borderId="0" xfId="29" applyNumberFormat="1" applyFont="1" applyFill="1" applyAlignment="1">
      <alignment horizontal="right" vertical="center"/>
    </xf>
    <xf numFmtId="0" fontId="72" fillId="26" borderId="0" xfId="53" applyFont="1" applyFill="1" applyAlignment="1">
      <alignment vertical="center"/>
    </xf>
    <xf numFmtId="0" fontId="76" fillId="26" borderId="0" xfId="53" applyFont="1" applyFill="1" applyAlignment="1">
      <alignment vertical="center" wrapText="1"/>
    </xf>
    <xf numFmtId="0" fontId="76" fillId="26" borderId="0" xfId="53" applyFont="1" applyFill="1" applyAlignment="1">
      <alignment horizontal="right" vertical="top" wrapText="1"/>
    </xf>
    <xf numFmtId="41" fontId="68" fillId="26" borderId="0" xfId="54" applyNumberFormat="1" applyFont="1" applyFill="1" applyBorder="1" applyAlignment="1">
      <alignment horizontal="left" vertical="top" wrapText="1" indent="3"/>
    </xf>
    <xf numFmtId="37" fontId="68" fillId="26" borderId="0" xfId="54" applyNumberFormat="1" applyFont="1" applyFill="1" applyBorder="1" applyAlignment="1">
      <alignment vertical="top"/>
    </xf>
    <xf numFmtId="41" fontId="68" fillId="26" borderId="0" xfId="54" applyNumberFormat="1" applyFont="1" applyFill="1" applyBorder="1" applyAlignment="1">
      <alignment horizontal="left" vertical="top" wrapText="1" indent="2"/>
    </xf>
    <xf numFmtId="0" fontId="76" fillId="26" borderId="0" xfId="53" applyFont="1" applyFill="1" applyAlignment="1">
      <alignment horizontal="right" vertical="center" wrapText="1"/>
    </xf>
    <xf numFmtId="0" fontId="69" fillId="26" borderId="0" xfId="53" applyFont="1" applyFill="1" applyAlignment="1">
      <alignment horizontal="right" vertical="center"/>
    </xf>
    <xf numFmtId="166" fontId="73" fillId="26" borderId="0" xfId="54" applyNumberFormat="1" applyFont="1" applyFill="1" applyBorder="1" applyAlignment="1">
      <alignment horizontal="right" vertical="center"/>
    </xf>
    <xf numFmtId="170" fontId="69" fillId="26" borderId="0" xfId="29" applyNumberFormat="1" applyFont="1" applyFill="1" applyBorder="1" applyAlignment="1">
      <alignment horizontal="right" vertical="center"/>
    </xf>
    <xf numFmtId="3" fontId="73" fillId="26" borderId="0" xfId="29" applyNumberFormat="1" applyFont="1" applyFill="1" applyAlignment="1">
      <alignment horizontal="right" vertical="center"/>
    </xf>
    <xf numFmtId="0" fontId="78" fillId="26" borderId="0" xfId="53" applyFont="1" applyFill="1" applyAlignment="1">
      <alignment horizontal="right" vertical="top" readingOrder="2"/>
    </xf>
    <xf numFmtId="0" fontId="79" fillId="26" borderId="0" xfId="53" applyFont="1" applyFill="1" applyAlignment="1">
      <alignment vertical="top"/>
    </xf>
    <xf numFmtId="170" fontId="67" fillId="26" borderId="0" xfId="29" applyNumberFormat="1" applyFont="1" applyFill="1" applyBorder="1" applyAlignment="1">
      <alignment horizontal="center" vertical="center" wrapText="1"/>
    </xf>
    <xf numFmtId="0" fontId="66" fillId="26" borderId="0" xfId="53" applyFont="1" applyFill="1" applyAlignment="1">
      <alignment horizontal="center"/>
    </xf>
    <xf numFmtId="170" fontId="68" fillId="26" borderId="0" xfId="29" applyNumberFormat="1" applyFont="1" applyFill="1" applyAlignment="1">
      <alignment horizontal="right" vertical="center"/>
    </xf>
    <xf numFmtId="0" fontId="68" fillId="26" borderId="0" xfId="53" applyFont="1" applyFill="1" applyAlignment="1">
      <alignment vertical="center"/>
    </xf>
    <xf numFmtId="0" fontId="76" fillId="26" borderId="29" xfId="53" applyFont="1" applyFill="1" applyBorder="1" applyAlignment="1">
      <alignment horizontal="center" vertical="center"/>
    </xf>
    <xf numFmtId="0" fontId="76" fillId="26" borderId="0" xfId="53" applyFont="1" applyFill="1" applyAlignment="1">
      <alignment horizontal="center" vertical="center"/>
    </xf>
    <xf numFmtId="37" fontId="76" fillId="26" borderId="15" xfId="54" applyNumberFormat="1" applyFont="1" applyFill="1" applyBorder="1" applyAlignment="1">
      <alignment horizontal="right" vertical="center"/>
    </xf>
    <xf numFmtId="0" fontId="72" fillId="26" borderId="0" xfId="53" applyFont="1" applyFill="1"/>
    <xf numFmtId="3" fontId="72" fillId="26" borderId="0" xfId="29" applyNumberFormat="1" applyFont="1" applyFill="1" applyBorder="1" applyAlignment="1">
      <alignment horizontal="center"/>
    </xf>
    <xf numFmtId="170" fontId="72" fillId="26" borderId="0" xfId="29" applyNumberFormat="1" applyFont="1" applyFill="1" applyBorder="1" applyAlignment="1">
      <alignment horizontal="right"/>
    </xf>
    <xf numFmtId="170" fontId="72" fillId="26" borderId="0" xfId="29" applyNumberFormat="1" applyFont="1" applyFill="1" applyBorder="1" applyAlignment="1">
      <alignment horizontal="center"/>
    </xf>
    <xf numFmtId="3" fontId="68" fillId="26" borderId="0" xfId="29" applyNumberFormat="1" applyFont="1" applyFill="1" applyAlignment="1">
      <alignment horizontal="center"/>
    </xf>
    <xf numFmtId="0" fontId="75" fillId="26" borderId="0" xfId="55" applyFont="1" applyFill="1" applyAlignment="1" applyProtection="1">
      <alignment horizontal="right" readingOrder="2"/>
      <protection locked="0"/>
    </xf>
    <xf numFmtId="0" fontId="82" fillId="26" borderId="0" xfId="55" applyFont="1" applyFill="1" applyProtection="1">
      <protection locked="0"/>
    </xf>
    <xf numFmtId="0" fontId="68" fillId="26" borderId="0" xfId="55" applyFont="1" applyFill="1" applyAlignment="1" applyProtection="1">
      <alignment horizontal="right" vertical="center"/>
      <protection locked="0"/>
    </xf>
    <xf numFmtId="0" fontId="67" fillId="26" borderId="0" xfId="55" applyFont="1" applyFill="1" applyAlignment="1" applyProtection="1">
      <alignment horizontal="right" vertical="center"/>
      <protection locked="0"/>
    </xf>
    <xf numFmtId="0" fontId="76" fillId="26" borderId="0" xfId="55" applyFont="1" applyFill="1" applyAlignment="1" applyProtection="1">
      <alignment horizontal="left" vertical="center"/>
      <protection locked="0"/>
    </xf>
    <xf numFmtId="0" fontId="68" fillId="26" borderId="0" xfId="55" applyFont="1" applyFill="1" applyAlignment="1" applyProtection="1">
      <alignment vertical="center"/>
      <protection locked="0"/>
    </xf>
    <xf numFmtId="0" fontId="72" fillId="26" borderId="0" xfId="55" applyFont="1" applyFill="1" applyAlignment="1" applyProtection="1">
      <alignment vertical="center"/>
      <protection locked="0"/>
    </xf>
    <xf numFmtId="0" fontId="71" fillId="26" borderId="11" xfId="55" applyFont="1" applyFill="1" applyBorder="1" applyAlignment="1" applyProtection="1">
      <alignment horizontal="left" vertical="center"/>
      <protection locked="0"/>
    </xf>
    <xf numFmtId="3" fontId="71" fillId="26" borderId="11" xfId="55" applyNumberFormat="1" applyFont="1" applyFill="1" applyBorder="1" applyAlignment="1" applyProtection="1">
      <alignment horizontal="center" vertical="center"/>
      <protection locked="0"/>
    </xf>
    <xf numFmtId="37" fontId="71" fillId="26" borderId="11" xfId="54" applyNumberFormat="1" applyFont="1" applyFill="1" applyBorder="1" applyAlignment="1" applyProtection="1">
      <alignment horizontal="center" vertical="center"/>
      <protection locked="0"/>
    </xf>
    <xf numFmtId="0" fontId="71" fillId="26" borderId="0" xfId="55" applyFont="1" applyFill="1" applyAlignment="1" applyProtection="1">
      <alignment horizontal="center" vertical="center"/>
      <protection locked="0"/>
    </xf>
    <xf numFmtId="0" fontId="69" fillId="26" borderId="0" xfId="55" applyFont="1" applyFill="1" applyAlignment="1" applyProtection="1">
      <alignment vertical="center"/>
      <protection locked="0"/>
    </xf>
    <xf numFmtId="0" fontId="73" fillId="26" borderId="0" xfId="55" applyFont="1" applyFill="1" applyAlignment="1" applyProtection="1">
      <alignment horizontal="center" vertical="center"/>
      <protection locked="0"/>
    </xf>
    <xf numFmtId="0" fontId="72" fillId="26" borderId="0" xfId="55" applyFont="1" applyFill="1" applyProtection="1">
      <protection locked="0"/>
    </xf>
    <xf numFmtId="0" fontId="69" fillId="26" borderId="0" xfId="55" applyFont="1" applyFill="1" applyProtection="1">
      <protection locked="0"/>
    </xf>
    <xf numFmtId="0" fontId="72" fillId="26" borderId="0" xfId="55" applyFont="1" applyFill="1" applyAlignment="1" applyProtection="1">
      <alignment horizontal="right" vertical="center"/>
      <protection locked="0"/>
    </xf>
    <xf numFmtId="0" fontId="69" fillId="26" borderId="0" xfId="55" applyFont="1" applyFill="1" applyAlignment="1" applyProtection="1">
      <alignment horizontal="right" vertical="center"/>
      <protection locked="0"/>
    </xf>
    <xf numFmtId="0" fontId="72" fillId="26" borderId="0" xfId="55" applyFont="1" applyFill="1" applyAlignment="1" applyProtection="1">
      <alignment horizontal="center" vertical="center"/>
      <protection locked="0"/>
    </xf>
    <xf numFmtId="0" fontId="72" fillId="26" borderId="0" xfId="55" applyFont="1" applyFill="1" applyAlignment="1">
      <alignment horizontal="right" vertical="center"/>
    </xf>
    <xf numFmtId="166" fontId="72" fillId="26" borderId="0" xfId="54" applyNumberFormat="1" applyFont="1" applyFill="1" applyBorder="1" applyAlignment="1">
      <alignment horizontal="right" vertical="center"/>
    </xf>
    <xf numFmtId="37" fontId="72" fillId="26" borderId="0" xfId="29" applyNumberFormat="1" applyFont="1" applyFill="1" applyBorder="1" applyAlignment="1">
      <alignment vertical="center"/>
    </xf>
    <xf numFmtId="41" fontId="72" fillId="26" borderId="0" xfId="54" applyNumberFormat="1" applyFont="1" applyFill="1" applyBorder="1" applyAlignment="1">
      <alignment horizontal="right" vertical="center"/>
    </xf>
    <xf numFmtId="0" fontId="73" fillId="26" borderId="0" xfId="55" applyFont="1" applyFill="1" applyAlignment="1" applyProtection="1">
      <alignment horizontal="center" vertical="top"/>
      <protection locked="0"/>
    </xf>
    <xf numFmtId="0" fontId="73" fillId="26" borderId="0" xfId="55" applyFont="1" applyFill="1" applyAlignment="1">
      <alignment horizontal="right" vertical="center" wrapText="1"/>
    </xf>
    <xf numFmtId="37" fontId="73" fillId="26" borderId="0" xfId="54" applyNumberFormat="1" applyFont="1" applyFill="1" applyBorder="1" applyAlignment="1">
      <alignment horizontal="right" vertical="top"/>
    </xf>
    <xf numFmtId="41" fontId="73" fillId="26" borderId="0" xfId="54" applyNumberFormat="1" applyFont="1" applyFill="1" applyBorder="1" applyAlignment="1">
      <alignment horizontal="right" vertical="top"/>
    </xf>
    <xf numFmtId="0" fontId="71" fillId="26" borderId="0" xfId="55" applyFont="1" applyFill="1" applyAlignment="1" applyProtection="1">
      <alignment horizontal="right" vertical="center"/>
      <protection locked="0"/>
    </xf>
    <xf numFmtId="0" fontId="71" fillId="26" borderId="0" xfId="55" applyFont="1" applyFill="1" applyAlignment="1" applyProtection="1">
      <alignment horizontal="center" vertical="top"/>
      <protection locked="0"/>
    </xf>
    <xf numFmtId="37" fontId="71" fillId="26" borderId="0" xfId="54" applyNumberFormat="1" applyFont="1" applyFill="1" applyBorder="1" applyAlignment="1">
      <alignment horizontal="right" vertical="top"/>
    </xf>
    <xf numFmtId="0" fontId="73" fillId="26" borderId="0" xfId="55" applyFont="1" applyFill="1" applyAlignment="1">
      <alignment horizontal="right" vertical="top" wrapText="1"/>
    </xf>
    <xf numFmtId="0" fontId="73" fillId="26" borderId="0" xfId="55" applyFont="1" applyFill="1" applyAlignment="1" applyProtection="1">
      <alignment vertical="center"/>
      <protection locked="0"/>
    </xf>
    <xf numFmtId="0" fontId="97" fillId="26" borderId="0" xfId="55" applyFont="1" applyFill="1" applyAlignment="1">
      <alignment horizontal="right" vertical="center"/>
    </xf>
    <xf numFmtId="41" fontId="71" fillId="26" borderId="0" xfId="54" applyNumberFormat="1" applyFont="1" applyFill="1" applyBorder="1" applyAlignment="1">
      <alignment horizontal="right" vertical="center"/>
    </xf>
    <xf numFmtId="0" fontId="71" fillId="26" borderId="12" xfId="55" applyFont="1" applyFill="1" applyBorder="1" applyAlignment="1">
      <alignment horizontal="center" vertical="center"/>
    </xf>
    <xf numFmtId="0" fontId="73" fillId="26" borderId="12" xfId="55" applyFont="1" applyFill="1" applyBorder="1" applyAlignment="1">
      <alignment vertical="center"/>
    </xf>
    <xf numFmtId="37" fontId="71" fillId="26" borderId="15" xfId="54" applyNumberFormat="1" applyFont="1" applyFill="1" applyBorder="1" applyAlignment="1">
      <alignment horizontal="right" vertical="center"/>
    </xf>
    <xf numFmtId="174" fontId="69" fillId="26" borderId="0" xfId="55" applyNumberFormat="1" applyFont="1" applyFill="1" applyAlignment="1" applyProtection="1">
      <alignment vertical="center"/>
      <protection locked="0"/>
    </xf>
    <xf numFmtId="172" fontId="72" fillId="26" borderId="0" xfId="54" applyNumberFormat="1" applyFont="1" applyFill="1" applyAlignment="1" applyProtection="1">
      <alignment horizontal="right" vertical="center"/>
      <protection locked="0"/>
    </xf>
    <xf numFmtId="37" fontId="72" fillId="26" borderId="0" xfId="54" applyNumberFormat="1" applyFont="1" applyFill="1" applyAlignment="1" applyProtection="1">
      <alignment vertical="center"/>
      <protection locked="0"/>
    </xf>
    <xf numFmtId="172" fontId="68" fillId="26" borderId="0" xfId="54" applyNumberFormat="1" applyFont="1" applyFill="1" applyAlignment="1" applyProtection="1">
      <alignment horizontal="right" vertical="center"/>
      <protection locked="0"/>
    </xf>
    <xf numFmtId="37" fontId="68" fillId="26" borderId="0" xfId="54" applyNumberFormat="1" applyFont="1" applyFill="1" applyAlignment="1" applyProtection="1">
      <alignment vertical="center"/>
      <protection locked="0"/>
    </xf>
    <xf numFmtId="170" fontId="68" fillId="26" borderId="0" xfId="54" applyNumberFormat="1" applyFont="1" applyFill="1" applyAlignment="1" applyProtection="1">
      <alignment vertical="center"/>
      <protection locked="0"/>
    </xf>
    <xf numFmtId="3" fontId="68" fillId="26" borderId="0" xfId="55" applyNumberFormat="1" applyFont="1" applyFill="1" applyAlignment="1" applyProtection="1">
      <alignment vertical="center"/>
      <protection locked="0"/>
    </xf>
    <xf numFmtId="0" fontId="67" fillId="26" borderId="0" xfId="0" applyFont="1" applyFill="1" applyAlignment="1" applyProtection="1">
      <alignment horizontal="right" readingOrder="2"/>
      <protection locked="0"/>
    </xf>
    <xf numFmtId="0" fontId="68" fillId="26" borderId="0" xfId="0" applyFont="1" applyFill="1" applyAlignment="1">
      <alignment horizontal="right" vertical="top"/>
    </xf>
    <xf numFmtId="0" fontId="67" fillId="26" borderId="11" xfId="0" applyFont="1" applyFill="1" applyBorder="1" applyAlignment="1" applyProtection="1">
      <alignment horizontal="right"/>
      <protection locked="0"/>
    </xf>
    <xf numFmtId="0" fontId="71" fillId="26" borderId="11" xfId="0" applyFont="1" applyFill="1" applyBorder="1" applyAlignment="1" applyProtection="1">
      <alignment horizontal="left"/>
      <protection locked="0"/>
    </xf>
    <xf numFmtId="170" fontId="69" fillId="26" borderId="11" xfId="29" applyNumberFormat="1" applyFont="1" applyFill="1" applyBorder="1" applyAlignment="1">
      <alignment horizontal="right" vertical="center" indent="1"/>
    </xf>
    <xf numFmtId="170" fontId="69" fillId="26" borderId="11" xfId="29" applyNumberFormat="1" applyFont="1" applyFill="1" applyBorder="1" applyAlignment="1">
      <alignment horizontal="right" vertical="center" indent="2"/>
    </xf>
    <xf numFmtId="0" fontId="68" fillId="26" borderId="0" xfId="0" applyFont="1" applyFill="1" applyAlignment="1">
      <alignment horizontal="center" vertical="justify"/>
    </xf>
    <xf numFmtId="0" fontId="73" fillId="26" borderId="0" xfId="0" applyFont="1" applyFill="1" applyAlignment="1">
      <alignment vertical="center"/>
    </xf>
    <xf numFmtId="177" fontId="72" fillId="26" borderId="0" xfId="29" applyNumberFormat="1" applyFont="1" applyFill="1" applyBorder="1" applyAlignment="1">
      <alignment horizontal="left" vertical="center" wrapText="1" indent="2"/>
    </xf>
    <xf numFmtId="0" fontId="68" fillId="26" borderId="0" xfId="0" applyFont="1" applyFill="1" applyAlignment="1">
      <alignment horizontal="center" vertical="center"/>
    </xf>
    <xf numFmtId="0" fontId="68" fillId="26" borderId="0" xfId="0" applyFont="1" applyFill="1" applyAlignment="1">
      <alignment vertical="center"/>
    </xf>
    <xf numFmtId="41" fontId="72" fillId="26" borderId="0" xfId="33" applyNumberFormat="1" applyFont="1" applyFill="1" applyBorder="1" applyAlignment="1">
      <alignment horizontal="right" vertical="center" wrapText="1" indent="1"/>
    </xf>
    <xf numFmtId="177" fontId="72" fillId="26" borderId="0" xfId="29" applyNumberFormat="1" applyFont="1" applyFill="1" applyBorder="1" applyAlignment="1">
      <alignment horizontal="right" vertical="center" wrapText="1" indent="2"/>
    </xf>
    <xf numFmtId="41" fontId="72" fillId="26" borderId="0" xfId="33" applyNumberFormat="1" applyFont="1" applyFill="1" applyBorder="1" applyAlignment="1">
      <alignment horizontal="right" vertical="center" indent="1"/>
    </xf>
    <xf numFmtId="0" fontId="73" fillId="26" borderId="11" xfId="0" applyFont="1" applyFill="1" applyBorder="1" applyAlignment="1">
      <alignment vertical="center"/>
    </xf>
    <xf numFmtId="37" fontId="69" fillId="26" borderId="15" xfId="29" applyNumberFormat="1" applyFont="1" applyFill="1" applyBorder="1" applyAlignment="1">
      <alignment vertical="center"/>
    </xf>
    <xf numFmtId="177" fontId="69" fillId="26" borderId="30" xfId="29" applyNumberFormat="1" applyFont="1" applyFill="1" applyBorder="1" applyAlignment="1">
      <alignment horizontal="left" vertical="center" wrapText="1" indent="2"/>
    </xf>
    <xf numFmtId="9" fontId="68" fillId="26" borderId="0" xfId="29" applyNumberFormat="1" applyFont="1" applyFill="1" applyBorder="1"/>
    <xf numFmtId="0" fontId="69" fillId="26" borderId="0" xfId="0" applyFont="1" applyFill="1" applyAlignment="1">
      <alignment horizontal="right"/>
    </xf>
  </cellXfs>
  <cellStyles count="506">
    <cellStyle name="20% - Accent1" xfId="1" builtinId="30" customBuiltin="1"/>
    <cellStyle name="20% - Accent1 2" xfId="77" xr:uid="{00000000-0005-0000-0000-000001000000}"/>
    <cellStyle name="20% - Accent1 2 2" xfId="114" xr:uid="{00000000-0005-0000-0000-000002000000}"/>
    <cellStyle name="20% - Accent1 2 3" xfId="328" xr:uid="{00000000-0005-0000-0000-000003000000}"/>
    <cellStyle name="20% - Accent1 2 3 2" xfId="473" xr:uid="{00000000-0005-0000-0000-000004000000}"/>
    <cellStyle name="20% - Accent1 2 4" xfId="441" xr:uid="{00000000-0005-0000-0000-000005000000}"/>
    <cellStyle name="20% - Accent1 3" xfId="283" xr:uid="{00000000-0005-0000-0000-000006000000}"/>
    <cellStyle name="20% - Accent1 4" xfId="397" xr:uid="{00000000-0005-0000-0000-000007000000}"/>
    <cellStyle name="20% - Accent2" xfId="2" builtinId="34" customBuiltin="1"/>
    <cellStyle name="20% - Accent2 2" xfId="81" xr:uid="{00000000-0005-0000-0000-000009000000}"/>
    <cellStyle name="20% - Accent2 2 2" xfId="109" xr:uid="{00000000-0005-0000-0000-00000A000000}"/>
    <cellStyle name="20% - Accent2 2 3" xfId="330" xr:uid="{00000000-0005-0000-0000-00000B000000}"/>
    <cellStyle name="20% - Accent2 2 3 2" xfId="475" xr:uid="{00000000-0005-0000-0000-00000C000000}"/>
    <cellStyle name="20% - Accent2 2 4" xfId="443" xr:uid="{00000000-0005-0000-0000-00000D000000}"/>
    <cellStyle name="20% - Accent2 3" xfId="284" xr:uid="{00000000-0005-0000-0000-00000E000000}"/>
    <cellStyle name="20% - Accent2 4" xfId="398" xr:uid="{00000000-0005-0000-0000-00000F000000}"/>
    <cellStyle name="20% - Accent3" xfId="3" builtinId="38" customBuiltin="1"/>
    <cellStyle name="20% - Accent3 2" xfId="85" xr:uid="{00000000-0005-0000-0000-000011000000}"/>
    <cellStyle name="20% - Accent3 2 2" xfId="115" xr:uid="{00000000-0005-0000-0000-000012000000}"/>
    <cellStyle name="20% - Accent3 2 3" xfId="332" xr:uid="{00000000-0005-0000-0000-000013000000}"/>
    <cellStyle name="20% - Accent3 2 3 2" xfId="477" xr:uid="{00000000-0005-0000-0000-000014000000}"/>
    <cellStyle name="20% - Accent3 2 4" xfId="445" xr:uid="{00000000-0005-0000-0000-000015000000}"/>
    <cellStyle name="20% - Accent3 3" xfId="285" xr:uid="{00000000-0005-0000-0000-000016000000}"/>
    <cellStyle name="20% - Accent3 4" xfId="399" xr:uid="{00000000-0005-0000-0000-000017000000}"/>
    <cellStyle name="20% - Accent4" xfId="4" builtinId="42" customBuiltin="1"/>
    <cellStyle name="20% - Accent4 2" xfId="89" xr:uid="{00000000-0005-0000-0000-000019000000}"/>
    <cellStyle name="20% - Accent4 2 2" xfId="116" xr:uid="{00000000-0005-0000-0000-00001A000000}"/>
    <cellStyle name="20% - Accent4 2 3" xfId="334" xr:uid="{00000000-0005-0000-0000-00001B000000}"/>
    <cellStyle name="20% - Accent4 2 3 2" xfId="479" xr:uid="{00000000-0005-0000-0000-00001C000000}"/>
    <cellStyle name="20% - Accent4 2 4" xfId="447" xr:uid="{00000000-0005-0000-0000-00001D000000}"/>
    <cellStyle name="20% - Accent4 3" xfId="286" xr:uid="{00000000-0005-0000-0000-00001E000000}"/>
    <cellStyle name="20% - Accent4 4" xfId="400" xr:uid="{00000000-0005-0000-0000-00001F000000}"/>
    <cellStyle name="20% - Accent5" xfId="5" builtinId="46" customBuiltin="1"/>
    <cellStyle name="20% - Accent5 2" xfId="93" xr:uid="{00000000-0005-0000-0000-000021000000}"/>
    <cellStyle name="20% - Accent5 2 2" xfId="117" xr:uid="{00000000-0005-0000-0000-000022000000}"/>
    <cellStyle name="20% - Accent5 2 3" xfId="336" xr:uid="{00000000-0005-0000-0000-000023000000}"/>
    <cellStyle name="20% - Accent5 2 3 2" xfId="481" xr:uid="{00000000-0005-0000-0000-000024000000}"/>
    <cellStyle name="20% - Accent5 2 4" xfId="449" xr:uid="{00000000-0005-0000-0000-000025000000}"/>
    <cellStyle name="20% - Accent5 3" xfId="287" xr:uid="{00000000-0005-0000-0000-000026000000}"/>
    <cellStyle name="20% - Accent5 4" xfId="401" xr:uid="{00000000-0005-0000-0000-000027000000}"/>
    <cellStyle name="20% - Accent6" xfId="6" builtinId="50" customBuiltin="1"/>
    <cellStyle name="20% - Accent6 2" xfId="97" xr:uid="{00000000-0005-0000-0000-000029000000}"/>
    <cellStyle name="20% - Accent6 2 2" xfId="118" xr:uid="{00000000-0005-0000-0000-00002A000000}"/>
    <cellStyle name="20% - Accent6 2 3" xfId="338" xr:uid="{00000000-0005-0000-0000-00002B000000}"/>
    <cellStyle name="20% - Accent6 2 3 2" xfId="483" xr:uid="{00000000-0005-0000-0000-00002C000000}"/>
    <cellStyle name="20% - Accent6 2 4" xfId="451" xr:uid="{00000000-0005-0000-0000-00002D000000}"/>
    <cellStyle name="20% - Accent6 3" xfId="288" xr:uid="{00000000-0005-0000-0000-00002E000000}"/>
    <cellStyle name="20% - Accent6 4" xfId="402" xr:uid="{00000000-0005-0000-0000-00002F000000}"/>
    <cellStyle name="40% - Accent1" xfId="7" builtinId="31" customBuiltin="1"/>
    <cellStyle name="40% - Accent1 2" xfId="78" xr:uid="{00000000-0005-0000-0000-000031000000}"/>
    <cellStyle name="40% - Accent1 2 2" xfId="119" xr:uid="{00000000-0005-0000-0000-000032000000}"/>
    <cellStyle name="40% - Accent1 2 3" xfId="329" xr:uid="{00000000-0005-0000-0000-000033000000}"/>
    <cellStyle name="40% - Accent1 2 3 2" xfId="474" xr:uid="{00000000-0005-0000-0000-000034000000}"/>
    <cellStyle name="40% - Accent1 2 4" xfId="442" xr:uid="{00000000-0005-0000-0000-000035000000}"/>
    <cellStyle name="40% - Accent1 3" xfId="289" xr:uid="{00000000-0005-0000-0000-000036000000}"/>
    <cellStyle name="40% - Accent1 4" xfId="403" xr:uid="{00000000-0005-0000-0000-000037000000}"/>
    <cellStyle name="40% - Accent2" xfId="8" builtinId="35" customBuiltin="1"/>
    <cellStyle name="40% - Accent2 2" xfId="82" xr:uid="{00000000-0005-0000-0000-000039000000}"/>
    <cellStyle name="40% - Accent2 2 2" xfId="120" xr:uid="{00000000-0005-0000-0000-00003A000000}"/>
    <cellStyle name="40% - Accent2 2 3" xfId="331" xr:uid="{00000000-0005-0000-0000-00003B000000}"/>
    <cellStyle name="40% - Accent2 2 3 2" xfId="476" xr:uid="{00000000-0005-0000-0000-00003C000000}"/>
    <cellStyle name="40% - Accent2 2 4" xfId="444" xr:uid="{00000000-0005-0000-0000-00003D000000}"/>
    <cellStyle name="40% - Accent2 3" xfId="290" xr:uid="{00000000-0005-0000-0000-00003E000000}"/>
    <cellStyle name="40% - Accent2 4" xfId="404" xr:uid="{00000000-0005-0000-0000-00003F000000}"/>
    <cellStyle name="40% - Accent3" xfId="9" builtinId="39" customBuiltin="1"/>
    <cellStyle name="40% - Accent3 2" xfId="86" xr:uid="{00000000-0005-0000-0000-000041000000}"/>
    <cellStyle name="40% - Accent3 2 2" xfId="121" xr:uid="{00000000-0005-0000-0000-000042000000}"/>
    <cellStyle name="40% - Accent3 2 3" xfId="333" xr:uid="{00000000-0005-0000-0000-000043000000}"/>
    <cellStyle name="40% - Accent3 2 3 2" xfId="478" xr:uid="{00000000-0005-0000-0000-000044000000}"/>
    <cellStyle name="40% - Accent3 2 4" xfId="446" xr:uid="{00000000-0005-0000-0000-000045000000}"/>
    <cellStyle name="40% - Accent3 3" xfId="291" xr:uid="{00000000-0005-0000-0000-000046000000}"/>
    <cellStyle name="40% - Accent3 4" xfId="405" xr:uid="{00000000-0005-0000-0000-000047000000}"/>
    <cellStyle name="40% - Accent4" xfId="10" builtinId="43" customBuiltin="1"/>
    <cellStyle name="40% - Accent4 2" xfId="90" xr:uid="{00000000-0005-0000-0000-000049000000}"/>
    <cellStyle name="40% - Accent4 2 2" xfId="122" xr:uid="{00000000-0005-0000-0000-00004A000000}"/>
    <cellStyle name="40% - Accent4 2 3" xfId="335" xr:uid="{00000000-0005-0000-0000-00004B000000}"/>
    <cellStyle name="40% - Accent4 2 3 2" xfId="480" xr:uid="{00000000-0005-0000-0000-00004C000000}"/>
    <cellStyle name="40% - Accent4 2 4" xfId="448" xr:uid="{00000000-0005-0000-0000-00004D000000}"/>
    <cellStyle name="40% - Accent4 3" xfId="292" xr:uid="{00000000-0005-0000-0000-00004E000000}"/>
    <cellStyle name="40% - Accent4 4" xfId="406" xr:uid="{00000000-0005-0000-0000-00004F000000}"/>
    <cellStyle name="40% - Accent5" xfId="11" builtinId="47" customBuiltin="1"/>
    <cellStyle name="40% - Accent5 2" xfId="94" xr:uid="{00000000-0005-0000-0000-000051000000}"/>
    <cellStyle name="40% - Accent5 2 2" xfId="123" xr:uid="{00000000-0005-0000-0000-000052000000}"/>
    <cellStyle name="40% - Accent5 2 3" xfId="337" xr:uid="{00000000-0005-0000-0000-000053000000}"/>
    <cellStyle name="40% - Accent5 2 3 2" xfId="482" xr:uid="{00000000-0005-0000-0000-000054000000}"/>
    <cellStyle name="40% - Accent5 2 4" xfId="450" xr:uid="{00000000-0005-0000-0000-000055000000}"/>
    <cellStyle name="40% - Accent5 3" xfId="293" xr:uid="{00000000-0005-0000-0000-000056000000}"/>
    <cellStyle name="40% - Accent5 4" xfId="407" xr:uid="{00000000-0005-0000-0000-000057000000}"/>
    <cellStyle name="40% - Accent6" xfId="12" builtinId="51" customBuiltin="1"/>
    <cellStyle name="40% - Accent6 2" xfId="98" xr:uid="{00000000-0005-0000-0000-000059000000}"/>
    <cellStyle name="40% - Accent6 2 2" xfId="124" xr:uid="{00000000-0005-0000-0000-00005A000000}"/>
    <cellStyle name="40% - Accent6 2 3" xfId="339" xr:uid="{00000000-0005-0000-0000-00005B000000}"/>
    <cellStyle name="40% - Accent6 2 3 2" xfId="484" xr:uid="{00000000-0005-0000-0000-00005C000000}"/>
    <cellStyle name="40% - Accent6 2 4" xfId="452" xr:uid="{00000000-0005-0000-0000-00005D000000}"/>
    <cellStyle name="40% - Accent6 3" xfId="294" xr:uid="{00000000-0005-0000-0000-00005E000000}"/>
    <cellStyle name="40% - Accent6 4" xfId="408" xr:uid="{00000000-0005-0000-0000-00005F000000}"/>
    <cellStyle name="60% - Accent1" xfId="13" builtinId="32" customBuiltin="1"/>
    <cellStyle name="60% - Accent1 2" xfId="79" xr:uid="{00000000-0005-0000-0000-000061000000}"/>
    <cellStyle name="60% - Accent1 2 2" xfId="125" xr:uid="{00000000-0005-0000-0000-000062000000}"/>
    <cellStyle name="60% - Accent1 3" xfId="295" xr:uid="{00000000-0005-0000-0000-000063000000}"/>
    <cellStyle name="60% - Accent1 4" xfId="409" xr:uid="{00000000-0005-0000-0000-000064000000}"/>
    <cellStyle name="60% - Accent2" xfId="14" builtinId="36" customBuiltin="1"/>
    <cellStyle name="60% - Accent2 2" xfId="83" xr:uid="{00000000-0005-0000-0000-000066000000}"/>
    <cellStyle name="60% - Accent2 2 2" xfId="126" xr:uid="{00000000-0005-0000-0000-000067000000}"/>
    <cellStyle name="60% - Accent2 3" xfId="296" xr:uid="{00000000-0005-0000-0000-000068000000}"/>
    <cellStyle name="60% - Accent2 4" xfId="410" xr:uid="{00000000-0005-0000-0000-000069000000}"/>
    <cellStyle name="60% - Accent3" xfId="15" builtinId="40" customBuiltin="1"/>
    <cellStyle name="60% - Accent3 2" xfId="87" xr:uid="{00000000-0005-0000-0000-00006B000000}"/>
    <cellStyle name="60% - Accent3 2 2" xfId="127" xr:uid="{00000000-0005-0000-0000-00006C000000}"/>
    <cellStyle name="60% - Accent3 3" xfId="297" xr:uid="{00000000-0005-0000-0000-00006D000000}"/>
    <cellStyle name="60% - Accent3 4" xfId="411" xr:uid="{00000000-0005-0000-0000-00006E000000}"/>
    <cellStyle name="60% - Accent4" xfId="16" builtinId="44" customBuiltin="1"/>
    <cellStyle name="60% - Accent4 2" xfId="91" xr:uid="{00000000-0005-0000-0000-000070000000}"/>
    <cellStyle name="60% - Accent4 2 2" xfId="128" xr:uid="{00000000-0005-0000-0000-000071000000}"/>
    <cellStyle name="60% - Accent4 3" xfId="298" xr:uid="{00000000-0005-0000-0000-000072000000}"/>
    <cellStyle name="60% - Accent4 4" xfId="412" xr:uid="{00000000-0005-0000-0000-000073000000}"/>
    <cellStyle name="60% - Accent5" xfId="17" builtinId="48" customBuiltin="1"/>
    <cellStyle name="60% - Accent5 2" xfId="95" xr:uid="{00000000-0005-0000-0000-000075000000}"/>
    <cellStyle name="60% - Accent5 2 2" xfId="129" xr:uid="{00000000-0005-0000-0000-000076000000}"/>
    <cellStyle name="60% - Accent5 3" xfId="299" xr:uid="{00000000-0005-0000-0000-000077000000}"/>
    <cellStyle name="60% - Accent5 4" xfId="413" xr:uid="{00000000-0005-0000-0000-000078000000}"/>
    <cellStyle name="60% - Accent6" xfId="18" builtinId="52" customBuiltin="1"/>
    <cellStyle name="60% - Accent6 2" xfId="99" xr:uid="{00000000-0005-0000-0000-00007A000000}"/>
    <cellStyle name="60% - Accent6 2 2" xfId="130" xr:uid="{00000000-0005-0000-0000-00007B000000}"/>
    <cellStyle name="60% - Accent6 3" xfId="300" xr:uid="{00000000-0005-0000-0000-00007C000000}"/>
    <cellStyle name="60% - Accent6 4" xfId="414" xr:uid="{00000000-0005-0000-0000-00007D000000}"/>
    <cellStyle name="a1" xfId="19" xr:uid="{00000000-0005-0000-0000-00007E000000}"/>
    <cellStyle name="Accent1" xfId="20" builtinId="29" customBuiltin="1"/>
    <cellStyle name="Accent1 2" xfId="76" xr:uid="{00000000-0005-0000-0000-000080000000}"/>
    <cellStyle name="Accent1 2 2" xfId="131" xr:uid="{00000000-0005-0000-0000-000081000000}"/>
    <cellStyle name="Accent1 3" xfId="301" xr:uid="{00000000-0005-0000-0000-000082000000}"/>
    <cellStyle name="Accent1 4" xfId="415" xr:uid="{00000000-0005-0000-0000-000083000000}"/>
    <cellStyle name="Accent2" xfId="21" builtinId="33" customBuiltin="1"/>
    <cellStyle name="Accent2 2" xfId="80" xr:uid="{00000000-0005-0000-0000-000085000000}"/>
    <cellStyle name="Accent2 2 2" xfId="132" xr:uid="{00000000-0005-0000-0000-000086000000}"/>
    <cellStyle name="Accent2 3" xfId="302" xr:uid="{00000000-0005-0000-0000-000087000000}"/>
    <cellStyle name="Accent2 4" xfId="416" xr:uid="{00000000-0005-0000-0000-000088000000}"/>
    <cellStyle name="Accent3" xfId="22" builtinId="37" customBuiltin="1"/>
    <cellStyle name="Accent3 2" xfId="84" xr:uid="{00000000-0005-0000-0000-00008A000000}"/>
    <cellStyle name="Accent3 2 2" xfId="133" xr:uid="{00000000-0005-0000-0000-00008B000000}"/>
    <cellStyle name="Accent3 3" xfId="303" xr:uid="{00000000-0005-0000-0000-00008C000000}"/>
    <cellStyle name="Accent3 4" xfId="417" xr:uid="{00000000-0005-0000-0000-00008D000000}"/>
    <cellStyle name="Accent4" xfId="23" builtinId="41" customBuiltin="1"/>
    <cellStyle name="Accent4 2" xfId="88" xr:uid="{00000000-0005-0000-0000-00008F000000}"/>
    <cellStyle name="Accent4 2 2" xfId="134" xr:uid="{00000000-0005-0000-0000-000090000000}"/>
    <cellStyle name="Accent4 3" xfId="304" xr:uid="{00000000-0005-0000-0000-000091000000}"/>
    <cellStyle name="Accent4 4" xfId="418" xr:uid="{00000000-0005-0000-0000-000092000000}"/>
    <cellStyle name="Accent5" xfId="24" builtinId="45" customBuiltin="1"/>
    <cellStyle name="Accent5 2" xfId="92" xr:uid="{00000000-0005-0000-0000-000094000000}"/>
    <cellStyle name="Accent5 2 2" xfId="135" xr:uid="{00000000-0005-0000-0000-000095000000}"/>
    <cellStyle name="Accent5 3" xfId="305" xr:uid="{00000000-0005-0000-0000-000096000000}"/>
    <cellStyle name="Accent5 4" xfId="419" xr:uid="{00000000-0005-0000-0000-000097000000}"/>
    <cellStyle name="Accent6" xfId="25" builtinId="49" customBuiltin="1"/>
    <cellStyle name="Accent6 2" xfId="96" xr:uid="{00000000-0005-0000-0000-000099000000}"/>
    <cellStyle name="Accent6 2 2" xfId="136" xr:uid="{00000000-0005-0000-0000-00009A000000}"/>
    <cellStyle name="Accent6 3" xfId="306" xr:uid="{00000000-0005-0000-0000-00009B000000}"/>
    <cellStyle name="Accent6 4" xfId="420" xr:uid="{00000000-0005-0000-0000-00009C000000}"/>
    <cellStyle name="Bad" xfId="26" builtinId="27" customBuiltin="1"/>
    <cellStyle name="Bad 2" xfId="65" xr:uid="{00000000-0005-0000-0000-00009E000000}"/>
    <cellStyle name="Bad 2 2" xfId="137" xr:uid="{00000000-0005-0000-0000-00009F000000}"/>
    <cellStyle name="Bad 3" xfId="307" xr:uid="{00000000-0005-0000-0000-0000A0000000}"/>
    <cellStyle name="Bad 4" xfId="421" xr:uid="{00000000-0005-0000-0000-0000A1000000}"/>
    <cellStyle name="Calculation" xfId="27" builtinId="22" customBuiltin="1"/>
    <cellStyle name="Calculation 2" xfId="69" xr:uid="{00000000-0005-0000-0000-0000A3000000}"/>
    <cellStyle name="Calculation 2 2" xfId="184" xr:uid="{00000000-0005-0000-0000-0000A4000000}"/>
    <cellStyle name="Calculation 2 2 2" xfId="225" xr:uid="{00000000-0005-0000-0000-0000A5000000}"/>
    <cellStyle name="Calculation 2 2 2 2" xfId="234" xr:uid="{00000000-0005-0000-0000-0000A6000000}"/>
    <cellStyle name="Calculation 2 2 2 2 2" xfId="269" xr:uid="{00000000-0005-0000-0000-0000A7000000}"/>
    <cellStyle name="Calculation 2 2 2 2 2 2" xfId="383" xr:uid="{00000000-0005-0000-0000-0000A8000000}"/>
    <cellStyle name="Calculation 2 2 2 3" xfId="244" xr:uid="{00000000-0005-0000-0000-0000A9000000}"/>
    <cellStyle name="Calculation 2 2 2 3 2" xfId="279" xr:uid="{00000000-0005-0000-0000-0000AA000000}"/>
    <cellStyle name="Calculation 2 2 2 3 2 2" xfId="393" xr:uid="{00000000-0005-0000-0000-0000AB000000}"/>
    <cellStyle name="Calculation 2 2 2 4" xfId="264" xr:uid="{00000000-0005-0000-0000-0000AC000000}"/>
    <cellStyle name="Calculation 2 2 2 4 2" xfId="378" xr:uid="{00000000-0005-0000-0000-0000AD000000}"/>
    <cellStyle name="Calculation 2 2 3" xfId="220" xr:uid="{00000000-0005-0000-0000-0000AE000000}"/>
    <cellStyle name="Calculation 2 2 3 2" xfId="239" xr:uid="{00000000-0005-0000-0000-0000AF000000}"/>
    <cellStyle name="Calculation 2 2 3 2 2" xfId="274" xr:uid="{00000000-0005-0000-0000-0000B0000000}"/>
    <cellStyle name="Calculation 2 2 3 2 2 2" xfId="388" xr:uid="{00000000-0005-0000-0000-0000B1000000}"/>
    <cellStyle name="Calculation 2 2 3 3" xfId="256" xr:uid="{00000000-0005-0000-0000-0000B2000000}"/>
    <cellStyle name="Calculation 2 2 3 3 2" xfId="370" xr:uid="{00000000-0005-0000-0000-0000B3000000}"/>
    <cellStyle name="Calculation 2 2 4" xfId="229" xr:uid="{00000000-0005-0000-0000-0000B4000000}"/>
    <cellStyle name="Calculation 2 2 4 2" xfId="261" xr:uid="{00000000-0005-0000-0000-0000B5000000}"/>
    <cellStyle name="Calculation 2 2 4 2 2" xfId="375" xr:uid="{00000000-0005-0000-0000-0000B6000000}"/>
    <cellStyle name="Calculation 2 2 5" xfId="249" xr:uid="{00000000-0005-0000-0000-0000B7000000}"/>
    <cellStyle name="Calculation 2 2 5 2" xfId="363" xr:uid="{00000000-0005-0000-0000-0000B8000000}"/>
    <cellStyle name="Calculation 2 3" xfId="138" xr:uid="{00000000-0005-0000-0000-0000B9000000}"/>
    <cellStyle name="Calculation 2 3 2" xfId="341" xr:uid="{00000000-0005-0000-0000-0000BA000000}"/>
    <cellStyle name="Calculation 3" xfId="308" xr:uid="{00000000-0005-0000-0000-0000BB000000}"/>
    <cellStyle name="Calculation 4" xfId="422" xr:uid="{00000000-0005-0000-0000-0000BC000000}"/>
    <cellStyle name="Check Cell" xfId="28" builtinId="23" customBuiltin="1"/>
    <cellStyle name="Check Cell 2" xfId="71" xr:uid="{00000000-0005-0000-0000-0000BE000000}"/>
    <cellStyle name="Check Cell 2 2" xfId="139" xr:uid="{00000000-0005-0000-0000-0000BF000000}"/>
    <cellStyle name="Check Cell 3" xfId="309" xr:uid="{00000000-0005-0000-0000-0000C0000000}"/>
    <cellStyle name="Check Cell 4" xfId="423" xr:uid="{00000000-0005-0000-0000-0000C1000000}"/>
    <cellStyle name="Comma" xfId="29" builtinId="3"/>
    <cellStyle name="Comma [0] 2" xfId="107" xr:uid="{00000000-0005-0000-0000-0000C3000000}"/>
    <cellStyle name="Comma [0] 2 2" xfId="141" xr:uid="{00000000-0005-0000-0000-0000C4000000}"/>
    <cellStyle name="Comma [0] 2 3" xfId="142" xr:uid="{00000000-0005-0000-0000-0000C5000000}"/>
    <cellStyle name="Comma [0] 2 3 2" xfId="143" xr:uid="{00000000-0005-0000-0000-0000C6000000}"/>
    <cellStyle name="Comma [0] 2 4" xfId="140" xr:uid="{00000000-0005-0000-0000-0000C7000000}"/>
    <cellStyle name="Comma [0] 3" xfId="112" xr:uid="{00000000-0005-0000-0000-0000C8000000}"/>
    <cellStyle name="Comma 10" xfId="193" xr:uid="{00000000-0005-0000-0000-0000C9000000}"/>
    <cellStyle name="Comma 11" xfId="196" xr:uid="{00000000-0005-0000-0000-0000CA000000}"/>
    <cellStyle name="Comma 12" xfId="197" xr:uid="{00000000-0005-0000-0000-0000CB000000}"/>
    <cellStyle name="Comma 13" xfId="198" xr:uid="{00000000-0005-0000-0000-0000CC000000}"/>
    <cellStyle name="Comma 14" xfId="202" xr:uid="{00000000-0005-0000-0000-0000CD000000}"/>
    <cellStyle name="Comma 15" xfId="207" xr:uid="{00000000-0005-0000-0000-0000CE000000}"/>
    <cellStyle name="Comma 16" xfId="216" xr:uid="{00000000-0005-0000-0000-0000CF000000}"/>
    <cellStyle name="Comma 17" xfId="217" xr:uid="{00000000-0005-0000-0000-0000D0000000}"/>
    <cellStyle name="Comma 18" xfId="231" xr:uid="{00000000-0005-0000-0000-0000D1000000}"/>
    <cellStyle name="Comma 19" xfId="230" xr:uid="{00000000-0005-0000-0000-0000D2000000}"/>
    <cellStyle name="Comma 2" xfId="30" xr:uid="{00000000-0005-0000-0000-0000D3000000}"/>
    <cellStyle name="Comma 2 2" xfId="57" xr:uid="{00000000-0005-0000-0000-0000D4000000}"/>
    <cellStyle name="Comma 2 2 2" xfId="180" xr:uid="{00000000-0005-0000-0000-0000D5000000}"/>
    <cellStyle name="Comma 2 2 3" xfId="194" xr:uid="{00000000-0005-0000-0000-0000D6000000}"/>
    <cellStyle name="Comma 2 2 4" xfId="144" xr:uid="{00000000-0005-0000-0000-0000D7000000}"/>
    <cellStyle name="Comma 2 3" xfId="145" xr:uid="{00000000-0005-0000-0000-0000D8000000}"/>
    <cellStyle name="Comma 2 3 2" xfId="146" xr:uid="{00000000-0005-0000-0000-0000D9000000}"/>
    <cellStyle name="Comma 2 4" xfId="147" xr:uid="{00000000-0005-0000-0000-0000DA000000}"/>
    <cellStyle name="Comma 2 5" xfId="177" xr:uid="{00000000-0005-0000-0000-0000DB000000}"/>
    <cellStyle name="Comma 20" xfId="310" xr:uid="{00000000-0005-0000-0000-0000DC000000}"/>
    <cellStyle name="Comma 21" xfId="424" xr:uid="{00000000-0005-0000-0000-0000DD000000}"/>
    <cellStyle name="Comma 22" xfId="501" xr:uid="{00000000-0005-0000-0000-0000DE000000}"/>
    <cellStyle name="Comma 23" xfId="502" xr:uid="{00000000-0005-0000-0000-0000DF000000}"/>
    <cellStyle name="Comma 24" xfId="504" xr:uid="{00000000-0005-0000-0000-0000E0000000}"/>
    <cellStyle name="Comma 25" xfId="505" xr:uid="{00000000-0005-0000-0000-0000E1000000}"/>
    <cellStyle name="Comma 26" xfId="470" xr:uid="{00000000-0005-0000-0000-0000E2000000}"/>
    <cellStyle name="Comma 27" xfId="464" xr:uid="{00000000-0005-0000-0000-0000E3000000}"/>
    <cellStyle name="Comma 3" xfId="31" xr:uid="{00000000-0005-0000-0000-0000E4000000}"/>
    <cellStyle name="Comma 3 2" xfId="56" xr:uid="{00000000-0005-0000-0000-0000E5000000}"/>
    <cellStyle name="Comma 3 2 2" xfId="104" xr:uid="{00000000-0005-0000-0000-0000E6000000}"/>
    <cellStyle name="Comma 4" xfId="32" xr:uid="{00000000-0005-0000-0000-0000E7000000}"/>
    <cellStyle name="Comma 4 2" xfId="148" xr:uid="{00000000-0005-0000-0000-0000E8000000}"/>
    <cellStyle name="Comma 4 3" xfId="201" xr:uid="{00000000-0005-0000-0000-0000E9000000}"/>
    <cellStyle name="Comma 4 4" xfId="204" xr:uid="{00000000-0005-0000-0000-0000EA000000}"/>
    <cellStyle name="Comma 4 5" xfId="111" xr:uid="{00000000-0005-0000-0000-0000EB000000}"/>
    <cellStyle name="Comma 5" xfId="33" xr:uid="{00000000-0005-0000-0000-0000EC000000}"/>
    <cellStyle name="Comma 5 2" xfId="54" xr:uid="{00000000-0005-0000-0000-0000ED000000}"/>
    <cellStyle name="Comma 6" xfId="113" xr:uid="{00000000-0005-0000-0000-0000EE000000}"/>
    <cellStyle name="Comma 7" xfId="179" xr:uid="{00000000-0005-0000-0000-0000EF000000}"/>
    <cellStyle name="Comma 8" xfId="178" xr:uid="{00000000-0005-0000-0000-0000F0000000}"/>
    <cellStyle name="Comma 9" xfId="190" xr:uid="{00000000-0005-0000-0000-0000F1000000}"/>
    <cellStyle name="Explanatory Text" xfId="34" builtinId="53" customBuiltin="1"/>
    <cellStyle name="Explanatory Text 2" xfId="74" xr:uid="{00000000-0005-0000-0000-0000F3000000}"/>
    <cellStyle name="Explanatory Text 2 2" xfId="149" xr:uid="{00000000-0005-0000-0000-0000F4000000}"/>
    <cellStyle name="Explanatory Text 3" xfId="311" xr:uid="{00000000-0005-0000-0000-0000F5000000}"/>
    <cellStyle name="Explanatory Text 4" xfId="425" xr:uid="{00000000-0005-0000-0000-0000F6000000}"/>
    <cellStyle name="Good" xfId="35" builtinId="26" customBuiltin="1"/>
    <cellStyle name="Good 2" xfId="64" xr:uid="{00000000-0005-0000-0000-0000F8000000}"/>
    <cellStyle name="Good 2 2" xfId="150" xr:uid="{00000000-0005-0000-0000-0000F9000000}"/>
    <cellStyle name="Good 3" xfId="312" xr:uid="{00000000-0005-0000-0000-0000FA000000}"/>
    <cellStyle name="Good 4" xfId="426" xr:uid="{00000000-0005-0000-0000-0000FB000000}"/>
    <cellStyle name="Heading 1" xfId="36" builtinId="16" customBuiltin="1"/>
    <cellStyle name="Heading 1 2" xfId="60" xr:uid="{00000000-0005-0000-0000-0000FD000000}"/>
    <cellStyle name="Heading 1 2 2" xfId="151" xr:uid="{00000000-0005-0000-0000-0000FE000000}"/>
    <cellStyle name="Heading 1 3" xfId="313" xr:uid="{00000000-0005-0000-0000-0000FF000000}"/>
    <cellStyle name="Heading 1 4" xfId="427" xr:uid="{00000000-0005-0000-0000-000000010000}"/>
    <cellStyle name="Heading 2" xfId="37" builtinId="17" customBuiltin="1"/>
    <cellStyle name="Heading 2 2" xfId="61" xr:uid="{00000000-0005-0000-0000-000002010000}"/>
    <cellStyle name="Heading 2 2 2" xfId="152" xr:uid="{00000000-0005-0000-0000-000003010000}"/>
    <cellStyle name="Heading 2 3" xfId="314" xr:uid="{00000000-0005-0000-0000-000004010000}"/>
    <cellStyle name="Heading 2 4" xfId="428" xr:uid="{00000000-0005-0000-0000-000005010000}"/>
    <cellStyle name="Heading 3" xfId="38" builtinId="18" customBuiltin="1"/>
    <cellStyle name="Heading 3 2" xfId="62" xr:uid="{00000000-0005-0000-0000-000007010000}"/>
    <cellStyle name="Heading 3 2 2" xfId="153" xr:uid="{00000000-0005-0000-0000-000008010000}"/>
    <cellStyle name="Heading 3 3" xfId="315" xr:uid="{00000000-0005-0000-0000-000009010000}"/>
    <cellStyle name="Heading 3 4" xfId="429" xr:uid="{00000000-0005-0000-0000-00000A010000}"/>
    <cellStyle name="Heading 4" xfId="39" builtinId="19" customBuiltin="1"/>
    <cellStyle name="Heading 4 2" xfId="63" xr:uid="{00000000-0005-0000-0000-00000C010000}"/>
    <cellStyle name="Heading 4 2 2" xfId="154" xr:uid="{00000000-0005-0000-0000-00000D010000}"/>
    <cellStyle name="Heading 4 3" xfId="316" xr:uid="{00000000-0005-0000-0000-00000E010000}"/>
    <cellStyle name="Heading 4 4" xfId="430" xr:uid="{00000000-0005-0000-0000-00000F010000}"/>
    <cellStyle name="Input" xfId="40" builtinId="20" customBuiltin="1"/>
    <cellStyle name="Input 2" xfId="67" xr:uid="{00000000-0005-0000-0000-000011010000}"/>
    <cellStyle name="Input 2 2" xfId="183" xr:uid="{00000000-0005-0000-0000-000012010000}"/>
    <cellStyle name="Input 2 2 2" xfId="224" xr:uid="{00000000-0005-0000-0000-000013010000}"/>
    <cellStyle name="Input 2 2 2 2" xfId="233" xr:uid="{00000000-0005-0000-0000-000014010000}"/>
    <cellStyle name="Input 2 2 2 2 2" xfId="268" xr:uid="{00000000-0005-0000-0000-000015010000}"/>
    <cellStyle name="Input 2 2 2 2 2 2" xfId="382" xr:uid="{00000000-0005-0000-0000-000016010000}"/>
    <cellStyle name="Input 2 2 2 3" xfId="243" xr:uid="{00000000-0005-0000-0000-000017010000}"/>
    <cellStyle name="Input 2 2 2 3 2" xfId="278" xr:uid="{00000000-0005-0000-0000-000018010000}"/>
    <cellStyle name="Input 2 2 2 3 2 2" xfId="392" xr:uid="{00000000-0005-0000-0000-000019010000}"/>
    <cellStyle name="Input 2 2 2 4" xfId="263" xr:uid="{00000000-0005-0000-0000-00001A010000}"/>
    <cellStyle name="Input 2 2 2 4 2" xfId="377" xr:uid="{00000000-0005-0000-0000-00001B010000}"/>
    <cellStyle name="Input 2 2 3" xfId="221" xr:uid="{00000000-0005-0000-0000-00001C010000}"/>
    <cellStyle name="Input 2 2 3 2" xfId="240" xr:uid="{00000000-0005-0000-0000-00001D010000}"/>
    <cellStyle name="Input 2 2 3 2 2" xfId="275" xr:uid="{00000000-0005-0000-0000-00001E010000}"/>
    <cellStyle name="Input 2 2 3 2 2 2" xfId="389" xr:uid="{00000000-0005-0000-0000-00001F010000}"/>
    <cellStyle name="Input 2 2 3 3" xfId="257" xr:uid="{00000000-0005-0000-0000-000020010000}"/>
    <cellStyle name="Input 2 2 3 3 2" xfId="371" xr:uid="{00000000-0005-0000-0000-000021010000}"/>
    <cellStyle name="Input 2 2 4" xfId="209" xr:uid="{00000000-0005-0000-0000-000022010000}"/>
    <cellStyle name="Input 2 2 4 2" xfId="260" xr:uid="{00000000-0005-0000-0000-000023010000}"/>
    <cellStyle name="Input 2 2 4 2 2" xfId="374" xr:uid="{00000000-0005-0000-0000-000024010000}"/>
    <cellStyle name="Input 2 2 5" xfId="248" xr:uid="{00000000-0005-0000-0000-000025010000}"/>
    <cellStyle name="Input 2 2 5 2" xfId="362" xr:uid="{00000000-0005-0000-0000-000026010000}"/>
    <cellStyle name="Input 2 3" xfId="155" xr:uid="{00000000-0005-0000-0000-000027010000}"/>
    <cellStyle name="Input 2 3 2" xfId="342" xr:uid="{00000000-0005-0000-0000-000028010000}"/>
    <cellStyle name="Input 3" xfId="317" xr:uid="{00000000-0005-0000-0000-000029010000}"/>
    <cellStyle name="Input 4" xfId="431" xr:uid="{00000000-0005-0000-0000-00002A010000}"/>
    <cellStyle name="Linked Cell" xfId="41" builtinId="24" customBuiltin="1"/>
    <cellStyle name="Linked Cell 2" xfId="70" xr:uid="{00000000-0005-0000-0000-00002C010000}"/>
    <cellStyle name="Linked Cell 2 2" xfId="156" xr:uid="{00000000-0005-0000-0000-00002D010000}"/>
    <cellStyle name="Linked Cell 3" xfId="318" xr:uid="{00000000-0005-0000-0000-00002E010000}"/>
    <cellStyle name="Linked Cell 4" xfId="432" xr:uid="{00000000-0005-0000-0000-00002F010000}"/>
    <cellStyle name="MS_Arabic" xfId="42" xr:uid="{00000000-0005-0000-0000-000030010000}"/>
    <cellStyle name="Neutral" xfId="43" builtinId="28" customBuiltin="1"/>
    <cellStyle name="Neutral 2" xfId="66" xr:uid="{00000000-0005-0000-0000-000032010000}"/>
    <cellStyle name="Neutral 2 2" xfId="157" xr:uid="{00000000-0005-0000-0000-000033010000}"/>
    <cellStyle name="Neutral 3" xfId="319" xr:uid="{00000000-0005-0000-0000-000034010000}"/>
    <cellStyle name="Neutral 4" xfId="433" xr:uid="{00000000-0005-0000-0000-000035010000}"/>
    <cellStyle name="Normal" xfId="0" builtinId="0"/>
    <cellStyle name="Normal 2" xfId="44" xr:uid="{00000000-0005-0000-0000-000037010000}"/>
    <cellStyle name="Normal 2 2" xfId="55" xr:uid="{00000000-0005-0000-0000-000038010000}"/>
    <cellStyle name="Normal 2 2 2" xfId="159" xr:uid="{00000000-0005-0000-0000-000039010000}"/>
    <cellStyle name="Normal 2 2 3" xfId="158" xr:uid="{00000000-0005-0000-0000-00003A010000}"/>
    <cellStyle name="Normal 2 3" xfId="160" xr:uid="{00000000-0005-0000-0000-00003B010000}"/>
    <cellStyle name="Normal 2 3 2" xfId="161" xr:uid="{00000000-0005-0000-0000-00003C010000}"/>
    <cellStyle name="Normal 2 4" xfId="45" xr:uid="{00000000-0005-0000-0000-00003D010000}"/>
    <cellStyle name="Normal 2 4 2" xfId="191" xr:uid="{00000000-0005-0000-0000-00003E010000}"/>
    <cellStyle name="Normal 2 4 3" xfId="320" xr:uid="{00000000-0005-0000-0000-00003F010000}"/>
    <cellStyle name="Normal 2 5" xfId="102" xr:uid="{00000000-0005-0000-0000-000040010000}"/>
    <cellStyle name="Normal 3" xfId="53" xr:uid="{00000000-0005-0000-0000-000041010000}"/>
    <cellStyle name="Normal 3 2" xfId="110" xr:uid="{00000000-0005-0000-0000-000042010000}"/>
    <cellStyle name="Normal 3 3" xfId="200" xr:uid="{00000000-0005-0000-0000-000043010000}"/>
    <cellStyle name="Normal 3 3 2" xfId="354" xr:uid="{00000000-0005-0000-0000-000044010000}"/>
    <cellStyle name="Normal 3 3 2 2" xfId="494" xr:uid="{00000000-0005-0000-0000-000045010000}"/>
    <cellStyle name="Normal 3 3 3" xfId="462" xr:uid="{00000000-0005-0000-0000-000046010000}"/>
    <cellStyle name="Normal 3 4" xfId="101" xr:uid="{00000000-0005-0000-0000-000047010000}"/>
    <cellStyle name="Normal 38 4" xfId="162" xr:uid="{00000000-0005-0000-0000-000048010000}"/>
    <cellStyle name="Normal 4" xfId="58" xr:uid="{00000000-0005-0000-0000-000049010000}"/>
    <cellStyle name="Normal 4 2" xfId="163" xr:uid="{00000000-0005-0000-0000-00004A010000}"/>
    <cellStyle name="Normal 4 2 2" xfId="211" xr:uid="{00000000-0005-0000-0000-00004B010000}"/>
    <cellStyle name="Normal 4 2 2 2" xfId="356" xr:uid="{00000000-0005-0000-0000-00004C010000}"/>
    <cellStyle name="Normal 4 2 2 2 2" xfId="496" xr:uid="{00000000-0005-0000-0000-00004D010000}"/>
    <cellStyle name="Normal 4 2 2 3" xfId="465" xr:uid="{00000000-0005-0000-0000-00004E010000}"/>
    <cellStyle name="Normal 4 2 3" xfId="343" xr:uid="{00000000-0005-0000-0000-00004F010000}"/>
    <cellStyle name="Normal 4 2 3 2" xfId="486" xr:uid="{00000000-0005-0000-0000-000050010000}"/>
    <cellStyle name="Normal 4 2 4" xfId="454" xr:uid="{00000000-0005-0000-0000-000051010000}"/>
    <cellStyle name="Normal 4 3" xfId="181" xr:uid="{00000000-0005-0000-0000-000052010000}"/>
    <cellStyle name="Normal 4 3 2" xfId="213" xr:uid="{00000000-0005-0000-0000-000053010000}"/>
    <cellStyle name="Normal 4 3 2 2" xfId="358" xr:uid="{00000000-0005-0000-0000-000054010000}"/>
    <cellStyle name="Normal 4 3 2 2 2" xfId="498" xr:uid="{00000000-0005-0000-0000-000055010000}"/>
    <cellStyle name="Normal 4 3 2 3" xfId="467" xr:uid="{00000000-0005-0000-0000-000056010000}"/>
    <cellStyle name="Normal 4 3 3" xfId="349" xr:uid="{00000000-0005-0000-0000-000057010000}"/>
    <cellStyle name="Normal 4 3 3 2" xfId="489" xr:uid="{00000000-0005-0000-0000-000058010000}"/>
    <cellStyle name="Normal 4 3 4" xfId="457" xr:uid="{00000000-0005-0000-0000-000059010000}"/>
    <cellStyle name="Normal 4 4" xfId="195" xr:uid="{00000000-0005-0000-0000-00005A010000}"/>
    <cellStyle name="Normal 4 4 2" xfId="352" xr:uid="{00000000-0005-0000-0000-00005B010000}"/>
    <cellStyle name="Normal 4 4 2 2" xfId="492" xr:uid="{00000000-0005-0000-0000-00005C010000}"/>
    <cellStyle name="Normal 4 4 3" xfId="460" xr:uid="{00000000-0005-0000-0000-00005D010000}"/>
    <cellStyle name="Normal 4 5" xfId="100" xr:uid="{00000000-0005-0000-0000-00005E010000}"/>
    <cellStyle name="Normal 4 5 2" xfId="340" xr:uid="{00000000-0005-0000-0000-00005F010000}"/>
    <cellStyle name="Normal 4 5 2 2" xfId="485" xr:uid="{00000000-0005-0000-0000-000060010000}"/>
    <cellStyle name="Normal 4 5 3" xfId="453" xr:uid="{00000000-0005-0000-0000-000061010000}"/>
    <cellStyle name="Normal 4 6" xfId="326" xr:uid="{00000000-0005-0000-0000-000062010000}"/>
    <cellStyle name="Normal 4 6 2" xfId="471" xr:uid="{00000000-0005-0000-0000-000063010000}"/>
    <cellStyle name="Normal 4 7" xfId="439" xr:uid="{00000000-0005-0000-0000-000064010000}"/>
    <cellStyle name="Normal 40" xfId="164" xr:uid="{00000000-0005-0000-0000-000065010000}"/>
    <cellStyle name="Normal 40 2" xfId="165" xr:uid="{00000000-0005-0000-0000-000066010000}"/>
    <cellStyle name="Normal 40 2 2" xfId="166" xr:uid="{00000000-0005-0000-0000-000067010000}"/>
    <cellStyle name="Normal 47" xfId="167" xr:uid="{00000000-0005-0000-0000-000068010000}"/>
    <cellStyle name="Normal 49" xfId="168" xr:uid="{00000000-0005-0000-0000-000069010000}"/>
    <cellStyle name="Normal 5" xfId="103" xr:uid="{00000000-0005-0000-0000-00006A010000}"/>
    <cellStyle name="Normal 5 2" xfId="169" xr:uid="{00000000-0005-0000-0000-00006B010000}"/>
    <cellStyle name="Normal 5 2 2" xfId="212" xr:uid="{00000000-0005-0000-0000-00006C010000}"/>
    <cellStyle name="Normal 5 2 2 2" xfId="357" xr:uid="{00000000-0005-0000-0000-00006D010000}"/>
    <cellStyle name="Normal 5 2 2 2 2" xfId="497" xr:uid="{00000000-0005-0000-0000-00006E010000}"/>
    <cellStyle name="Normal 5 2 2 3" xfId="466" xr:uid="{00000000-0005-0000-0000-00006F010000}"/>
    <cellStyle name="Normal 5 2 3" xfId="344" xr:uid="{00000000-0005-0000-0000-000070010000}"/>
    <cellStyle name="Normal 5 2 3 2" xfId="487" xr:uid="{00000000-0005-0000-0000-000071010000}"/>
    <cellStyle name="Normal 5 2 4" xfId="455" xr:uid="{00000000-0005-0000-0000-000072010000}"/>
    <cellStyle name="Normal 5 3" xfId="185" xr:uid="{00000000-0005-0000-0000-000073010000}"/>
    <cellStyle name="Normal 5 3 2" xfId="214" xr:uid="{00000000-0005-0000-0000-000074010000}"/>
    <cellStyle name="Normal 5 3 2 2" xfId="359" xr:uid="{00000000-0005-0000-0000-000075010000}"/>
    <cellStyle name="Normal 5 3 2 2 2" xfId="499" xr:uid="{00000000-0005-0000-0000-000076010000}"/>
    <cellStyle name="Normal 5 3 2 3" xfId="468" xr:uid="{00000000-0005-0000-0000-000077010000}"/>
    <cellStyle name="Normal 5 3 3" xfId="350" xr:uid="{00000000-0005-0000-0000-000078010000}"/>
    <cellStyle name="Normal 5 3 3 2" xfId="490" xr:uid="{00000000-0005-0000-0000-000079010000}"/>
    <cellStyle name="Normal 5 3 4" xfId="458" xr:uid="{00000000-0005-0000-0000-00007A010000}"/>
    <cellStyle name="Normal 5 4" xfId="199" xr:uid="{00000000-0005-0000-0000-00007B010000}"/>
    <cellStyle name="Normal 5 4 2" xfId="353" xr:uid="{00000000-0005-0000-0000-00007C010000}"/>
    <cellStyle name="Normal 5 4 2 2" xfId="493" xr:uid="{00000000-0005-0000-0000-00007D010000}"/>
    <cellStyle name="Normal 5 4 3" xfId="461" xr:uid="{00000000-0005-0000-0000-00007E010000}"/>
    <cellStyle name="Normal 52" xfId="170" xr:uid="{00000000-0005-0000-0000-00007F010000}"/>
    <cellStyle name="Normal 6" xfId="189" xr:uid="{00000000-0005-0000-0000-000080010000}"/>
    <cellStyle name="Normal 7" xfId="203" xr:uid="{00000000-0005-0000-0000-000081010000}"/>
    <cellStyle name="Normal 8" xfId="282" xr:uid="{00000000-0005-0000-0000-000082010000}"/>
    <cellStyle name="Normal 9" xfId="396" xr:uid="{00000000-0005-0000-0000-000083010000}"/>
    <cellStyle name="Normal 9 2" xfId="503" xr:uid="{00000000-0005-0000-0000-000084010000}"/>
    <cellStyle name="Normal_الأصلية والمناقلات" xfId="46" xr:uid="{00000000-0005-0000-0000-000085010000}"/>
    <cellStyle name="Normal_المبالغ المدورة للسنة المالية 3-2003" xfId="47" xr:uid="{00000000-0005-0000-0000-000086010000}"/>
    <cellStyle name="Note" xfId="48" builtinId="10" customBuiltin="1"/>
    <cellStyle name="Note 2" xfId="73" xr:uid="{00000000-0005-0000-0000-000088010000}"/>
    <cellStyle name="Note 2 2" xfId="182" xr:uid="{00000000-0005-0000-0000-000089010000}"/>
    <cellStyle name="Note 2 2 2" xfId="223" xr:uid="{00000000-0005-0000-0000-00008A010000}"/>
    <cellStyle name="Note 2 2 2 2" xfId="232" xr:uid="{00000000-0005-0000-0000-00008B010000}"/>
    <cellStyle name="Note 2 2 2 2 2" xfId="267" xr:uid="{00000000-0005-0000-0000-00008C010000}"/>
    <cellStyle name="Note 2 2 2 2 2 2" xfId="381" xr:uid="{00000000-0005-0000-0000-00008D010000}"/>
    <cellStyle name="Note 2 2 2 3" xfId="242" xr:uid="{00000000-0005-0000-0000-00008E010000}"/>
    <cellStyle name="Note 2 2 2 3 2" xfId="277" xr:uid="{00000000-0005-0000-0000-00008F010000}"/>
    <cellStyle name="Note 2 2 2 3 2 2" xfId="391" xr:uid="{00000000-0005-0000-0000-000090010000}"/>
    <cellStyle name="Note 2 2 2 4" xfId="262" xr:uid="{00000000-0005-0000-0000-000091010000}"/>
    <cellStyle name="Note 2 2 2 4 2" xfId="376" xr:uid="{00000000-0005-0000-0000-000092010000}"/>
    <cellStyle name="Note 2 2 3" xfId="222" xr:uid="{00000000-0005-0000-0000-000093010000}"/>
    <cellStyle name="Note 2 2 3 2" xfId="241" xr:uid="{00000000-0005-0000-0000-000094010000}"/>
    <cellStyle name="Note 2 2 3 2 2" xfId="276" xr:uid="{00000000-0005-0000-0000-000095010000}"/>
    <cellStyle name="Note 2 2 3 2 2 2" xfId="390" xr:uid="{00000000-0005-0000-0000-000096010000}"/>
    <cellStyle name="Note 2 2 3 3" xfId="258" xr:uid="{00000000-0005-0000-0000-000097010000}"/>
    <cellStyle name="Note 2 2 3 3 2" xfId="372" xr:uid="{00000000-0005-0000-0000-000098010000}"/>
    <cellStyle name="Note 2 2 4" xfId="228" xr:uid="{00000000-0005-0000-0000-000099010000}"/>
    <cellStyle name="Note 2 2 4 2" xfId="259" xr:uid="{00000000-0005-0000-0000-00009A010000}"/>
    <cellStyle name="Note 2 2 4 2 2" xfId="373" xr:uid="{00000000-0005-0000-0000-00009B010000}"/>
    <cellStyle name="Note 2 2 5" xfId="247" xr:uid="{00000000-0005-0000-0000-00009C010000}"/>
    <cellStyle name="Note 2 2 5 2" xfId="361" xr:uid="{00000000-0005-0000-0000-00009D010000}"/>
    <cellStyle name="Note 2 3" xfId="171" xr:uid="{00000000-0005-0000-0000-00009E010000}"/>
    <cellStyle name="Note 2 3 2" xfId="345" xr:uid="{00000000-0005-0000-0000-00009F010000}"/>
    <cellStyle name="Note 2 4" xfId="327" xr:uid="{00000000-0005-0000-0000-0000A0010000}"/>
    <cellStyle name="Note 2 4 2" xfId="472" xr:uid="{00000000-0005-0000-0000-0000A1010000}"/>
    <cellStyle name="Note 2 5" xfId="440" xr:uid="{00000000-0005-0000-0000-0000A2010000}"/>
    <cellStyle name="Note 3" xfId="172" xr:uid="{00000000-0005-0000-0000-0000A3010000}"/>
    <cellStyle name="Note 3 2" xfId="186" xr:uid="{00000000-0005-0000-0000-0000A4010000}"/>
    <cellStyle name="Note 3 2 2" xfId="215" xr:uid="{00000000-0005-0000-0000-0000A5010000}"/>
    <cellStyle name="Note 3 2 2 2" xfId="360" xr:uid="{00000000-0005-0000-0000-0000A6010000}"/>
    <cellStyle name="Note 3 2 2 2 2" xfId="500" xr:uid="{00000000-0005-0000-0000-0000A7010000}"/>
    <cellStyle name="Note 3 2 2 3" xfId="469" xr:uid="{00000000-0005-0000-0000-0000A8010000}"/>
    <cellStyle name="Note 3 2 3" xfId="351" xr:uid="{00000000-0005-0000-0000-0000A9010000}"/>
    <cellStyle name="Note 3 2 3 2" xfId="491" xr:uid="{00000000-0005-0000-0000-0000AA010000}"/>
    <cellStyle name="Note 3 2 4" xfId="459" xr:uid="{00000000-0005-0000-0000-0000AB010000}"/>
    <cellStyle name="Note 3 3" xfId="205" xr:uid="{00000000-0005-0000-0000-0000AC010000}"/>
    <cellStyle name="Note 3 3 2" xfId="355" xr:uid="{00000000-0005-0000-0000-0000AD010000}"/>
    <cellStyle name="Note 3 3 2 2" xfId="495" xr:uid="{00000000-0005-0000-0000-0000AE010000}"/>
    <cellStyle name="Note 3 3 3" xfId="463" xr:uid="{00000000-0005-0000-0000-0000AF010000}"/>
    <cellStyle name="Note 3 4" xfId="346" xr:uid="{00000000-0005-0000-0000-0000B0010000}"/>
    <cellStyle name="Note 3 4 2" xfId="488" xr:uid="{00000000-0005-0000-0000-0000B1010000}"/>
    <cellStyle name="Note 3 5" xfId="456" xr:uid="{00000000-0005-0000-0000-0000B2010000}"/>
    <cellStyle name="Note 4" xfId="321" xr:uid="{00000000-0005-0000-0000-0000B3010000}"/>
    <cellStyle name="Note 5" xfId="434" xr:uid="{00000000-0005-0000-0000-0000B4010000}"/>
    <cellStyle name="Output" xfId="49" builtinId="21" customBuiltin="1"/>
    <cellStyle name="Output 2" xfId="68" xr:uid="{00000000-0005-0000-0000-0000B6010000}"/>
    <cellStyle name="Output 2 2" xfId="187" xr:uid="{00000000-0005-0000-0000-0000B7010000}"/>
    <cellStyle name="Output 2 2 2" xfId="226" xr:uid="{00000000-0005-0000-0000-0000B8010000}"/>
    <cellStyle name="Output 2 2 2 2" xfId="235" xr:uid="{00000000-0005-0000-0000-0000B9010000}"/>
    <cellStyle name="Output 2 2 2 2 2" xfId="270" xr:uid="{00000000-0005-0000-0000-0000BA010000}"/>
    <cellStyle name="Output 2 2 2 2 2 2" xfId="384" xr:uid="{00000000-0005-0000-0000-0000BB010000}"/>
    <cellStyle name="Output 2 2 2 3" xfId="245" xr:uid="{00000000-0005-0000-0000-0000BC010000}"/>
    <cellStyle name="Output 2 2 2 3 2" xfId="280" xr:uid="{00000000-0005-0000-0000-0000BD010000}"/>
    <cellStyle name="Output 2 2 2 3 2 2" xfId="394" xr:uid="{00000000-0005-0000-0000-0000BE010000}"/>
    <cellStyle name="Output 2 2 2 4" xfId="265" xr:uid="{00000000-0005-0000-0000-0000BF010000}"/>
    <cellStyle name="Output 2 2 2 4 2" xfId="379" xr:uid="{00000000-0005-0000-0000-0000C0010000}"/>
    <cellStyle name="Output 2 2 3" xfId="219" xr:uid="{00000000-0005-0000-0000-0000C1010000}"/>
    <cellStyle name="Output 2 2 3 2" xfId="238" xr:uid="{00000000-0005-0000-0000-0000C2010000}"/>
    <cellStyle name="Output 2 2 3 2 2" xfId="273" xr:uid="{00000000-0005-0000-0000-0000C3010000}"/>
    <cellStyle name="Output 2 2 3 2 2 2" xfId="387" xr:uid="{00000000-0005-0000-0000-0000C4010000}"/>
    <cellStyle name="Output 2 2 3 3" xfId="255" xr:uid="{00000000-0005-0000-0000-0000C5010000}"/>
    <cellStyle name="Output 2 2 3 3 2" xfId="369" xr:uid="{00000000-0005-0000-0000-0000C6010000}"/>
    <cellStyle name="Output 2 2 4" xfId="208" xr:uid="{00000000-0005-0000-0000-0000C7010000}"/>
    <cellStyle name="Output 2 2 4 2" xfId="252" xr:uid="{00000000-0005-0000-0000-0000C8010000}"/>
    <cellStyle name="Output 2 2 4 2 2" xfId="366" xr:uid="{00000000-0005-0000-0000-0000C9010000}"/>
    <cellStyle name="Output 2 2 5" xfId="250" xr:uid="{00000000-0005-0000-0000-0000CA010000}"/>
    <cellStyle name="Output 2 2 5 2" xfId="364" xr:uid="{00000000-0005-0000-0000-0000CB010000}"/>
    <cellStyle name="Output 2 3" xfId="173" xr:uid="{00000000-0005-0000-0000-0000CC010000}"/>
    <cellStyle name="Output 2 3 2" xfId="347" xr:uid="{00000000-0005-0000-0000-0000CD010000}"/>
    <cellStyle name="Output 3" xfId="322" xr:uid="{00000000-0005-0000-0000-0000CE010000}"/>
    <cellStyle name="Output 4" xfId="435" xr:uid="{00000000-0005-0000-0000-0000CF010000}"/>
    <cellStyle name="Percent 2" xfId="106" xr:uid="{00000000-0005-0000-0000-0000D0010000}"/>
    <cellStyle name="Percent 2 2" xfId="108" xr:uid="{00000000-0005-0000-0000-0000D1010000}"/>
    <cellStyle name="Percent 2 3" xfId="206" xr:uid="{00000000-0005-0000-0000-0000D2010000}"/>
    <cellStyle name="Percent 3" xfId="105" xr:uid="{00000000-0005-0000-0000-0000D3010000}"/>
    <cellStyle name="Percent 4" xfId="192" xr:uid="{00000000-0005-0000-0000-0000D4010000}"/>
    <cellStyle name="Title" xfId="50" builtinId="15" customBuiltin="1"/>
    <cellStyle name="Title 2" xfId="59" xr:uid="{00000000-0005-0000-0000-0000D6010000}"/>
    <cellStyle name="Title 2 2" xfId="174" xr:uid="{00000000-0005-0000-0000-0000D7010000}"/>
    <cellStyle name="Title 3" xfId="323" xr:uid="{00000000-0005-0000-0000-0000D8010000}"/>
    <cellStyle name="Title 4" xfId="436" xr:uid="{00000000-0005-0000-0000-0000D9010000}"/>
    <cellStyle name="Total" xfId="51" builtinId="25" customBuiltin="1"/>
    <cellStyle name="Total 2" xfId="75" xr:uid="{00000000-0005-0000-0000-0000DB010000}"/>
    <cellStyle name="Total 2 2" xfId="188" xr:uid="{00000000-0005-0000-0000-0000DC010000}"/>
    <cellStyle name="Total 2 2 2" xfId="227" xr:uid="{00000000-0005-0000-0000-0000DD010000}"/>
    <cellStyle name="Total 2 2 2 2" xfId="236" xr:uid="{00000000-0005-0000-0000-0000DE010000}"/>
    <cellStyle name="Total 2 2 2 2 2" xfId="271" xr:uid="{00000000-0005-0000-0000-0000DF010000}"/>
    <cellStyle name="Total 2 2 2 2 2 2" xfId="385" xr:uid="{00000000-0005-0000-0000-0000E0010000}"/>
    <cellStyle name="Total 2 2 2 3" xfId="246" xr:uid="{00000000-0005-0000-0000-0000E1010000}"/>
    <cellStyle name="Total 2 2 2 3 2" xfId="281" xr:uid="{00000000-0005-0000-0000-0000E2010000}"/>
    <cellStyle name="Total 2 2 2 3 2 2" xfId="395" xr:uid="{00000000-0005-0000-0000-0000E3010000}"/>
    <cellStyle name="Total 2 2 2 4" xfId="266" xr:uid="{00000000-0005-0000-0000-0000E4010000}"/>
    <cellStyle name="Total 2 2 2 4 2" xfId="380" xr:uid="{00000000-0005-0000-0000-0000E5010000}"/>
    <cellStyle name="Total 2 2 3" xfId="218" xr:uid="{00000000-0005-0000-0000-0000E6010000}"/>
    <cellStyle name="Total 2 2 3 2" xfId="237" xr:uid="{00000000-0005-0000-0000-0000E7010000}"/>
    <cellStyle name="Total 2 2 3 2 2" xfId="272" xr:uid="{00000000-0005-0000-0000-0000E8010000}"/>
    <cellStyle name="Total 2 2 3 2 2 2" xfId="386" xr:uid="{00000000-0005-0000-0000-0000E9010000}"/>
    <cellStyle name="Total 2 2 3 3" xfId="254" xr:uid="{00000000-0005-0000-0000-0000EA010000}"/>
    <cellStyle name="Total 2 2 3 3 2" xfId="368" xr:uid="{00000000-0005-0000-0000-0000EB010000}"/>
    <cellStyle name="Total 2 2 4" xfId="210" xr:uid="{00000000-0005-0000-0000-0000EC010000}"/>
    <cellStyle name="Total 2 2 4 2" xfId="253" xr:uid="{00000000-0005-0000-0000-0000ED010000}"/>
    <cellStyle name="Total 2 2 4 2 2" xfId="367" xr:uid="{00000000-0005-0000-0000-0000EE010000}"/>
    <cellStyle name="Total 2 2 5" xfId="251" xr:uid="{00000000-0005-0000-0000-0000EF010000}"/>
    <cellStyle name="Total 2 2 5 2" xfId="365" xr:uid="{00000000-0005-0000-0000-0000F0010000}"/>
    <cellStyle name="Total 2 3" xfId="175" xr:uid="{00000000-0005-0000-0000-0000F1010000}"/>
    <cellStyle name="Total 2 3 2" xfId="348" xr:uid="{00000000-0005-0000-0000-0000F2010000}"/>
    <cellStyle name="Total 3" xfId="324" xr:uid="{00000000-0005-0000-0000-0000F3010000}"/>
    <cellStyle name="Total 4" xfId="437" xr:uid="{00000000-0005-0000-0000-0000F4010000}"/>
    <cellStyle name="Warning Text" xfId="52" builtinId="11" customBuiltin="1"/>
    <cellStyle name="Warning Text 2" xfId="72" xr:uid="{00000000-0005-0000-0000-0000F6010000}"/>
    <cellStyle name="Warning Text 2 2" xfId="176" xr:uid="{00000000-0005-0000-0000-0000F7010000}"/>
    <cellStyle name="Warning Text 3" xfId="325" xr:uid="{00000000-0005-0000-0000-0000F8010000}"/>
    <cellStyle name="Warning Text 4" xfId="438" xr:uid="{00000000-0005-0000-0000-0000F9010000}"/>
  </cellStyles>
  <dxfs count="1">
    <dxf>
      <font>
        <color rgb="FF9C0006"/>
      </font>
      <fill>
        <patternFill>
          <bgColor rgb="FFFFC7CE"/>
        </patternFill>
      </fill>
    </dxf>
  </dxfs>
  <tableStyles count="0" defaultTableStyle="TableStyleMedium9"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361951</xdr:colOff>
      <xdr:row>38</xdr:row>
      <xdr:rowOff>339437</xdr:rowOff>
    </xdr:from>
    <xdr:to>
      <xdr:col>4</xdr:col>
      <xdr:colOff>962025</xdr:colOff>
      <xdr:row>40</xdr:row>
      <xdr:rowOff>92652</xdr:rowOff>
    </xdr:to>
    <xdr:sp macro="" textlink="">
      <xdr:nvSpPr>
        <xdr:cNvPr id="28673" name="Rectangle 1">
          <a:extLst>
            <a:ext uri="{FF2B5EF4-FFF2-40B4-BE49-F238E27FC236}">
              <a16:creationId xmlns:a16="http://schemas.microsoft.com/office/drawing/2014/main" id="{00000000-0008-0000-0100-000001700000}"/>
            </a:ext>
          </a:extLst>
        </xdr:cNvPr>
        <xdr:cNvSpPr>
          <a:spLocks noChangeArrowheads="1"/>
        </xdr:cNvSpPr>
      </xdr:nvSpPr>
      <xdr:spPr bwMode="auto">
        <a:xfrm>
          <a:off x="8935583475" y="8340437"/>
          <a:ext cx="1682460" cy="471920"/>
        </a:xfrm>
        <a:prstGeom prst="rect">
          <a:avLst/>
        </a:prstGeom>
        <a:noFill/>
        <a:ln w="9525">
          <a:noFill/>
          <a:miter lim="800000"/>
          <a:headEnd/>
          <a:tailEnd/>
        </a:ln>
      </xdr:spPr>
      <xdr:txBody>
        <a:bodyPr vertOverflow="clip" wrap="square" lIns="36576" tIns="36576" rIns="36576" bIns="0" anchor="ctr" upright="1"/>
        <a:lstStyle/>
        <a:p>
          <a:pPr algn="ctr" rtl="0">
            <a:defRPr sz="1000"/>
          </a:pPr>
          <a:r>
            <a:rPr lang="ar-BH" sz="1400" b="0" i="0" strike="noStrike">
              <a:solidFill>
                <a:srgbClr val="000000"/>
              </a:solidFill>
              <a:cs typeface="+mj-cs"/>
            </a:rPr>
            <a:t>أ</a:t>
          </a:r>
          <a:r>
            <a:rPr lang="ar-BH" sz="1400" b="1" i="0" strike="noStrike">
              <a:solidFill>
                <a:srgbClr val="000000"/>
              </a:solidFill>
              <a:cs typeface="+mj-cs"/>
            </a:rPr>
            <a:t>حمد بن محمد آل خليفة</a:t>
          </a:r>
        </a:p>
        <a:p>
          <a:pPr algn="ctr" rtl="0">
            <a:defRPr sz="1000"/>
          </a:pPr>
          <a:r>
            <a:rPr lang="ar-BH" sz="1400" b="1" i="0" strike="noStrike">
              <a:solidFill>
                <a:srgbClr val="000000"/>
              </a:solidFill>
              <a:cs typeface="+mj-cs"/>
            </a:rPr>
            <a:t>وزير الماليـة</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45894</xdr:colOff>
      <xdr:row>14</xdr:row>
      <xdr:rowOff>191990</xdr:rowOff>
    </xdr:from>
    <xdr:to>
      <xdr:col>8</xdr:col>
      <xdr:colOff>941244</xdr:colOff>
      <xdr:row>26</xdr:row>
      <xdr:rowOff>69272</xdr:rowOff>
    </xdr:to>
    <xdr:sp macro="" textlink="">
      <xdr:nvSpPr>
        <xdr:cNvPr id="2" name="Rectangle 3">
          <a:extLst>
            <a:ext uri="{FF2B5EF4-FFF2-40B4-BE49-F238E27FC236}">
              <a16:creationId xmlns:a16="http://schemas.microsoft.com/office/drawing/2014/main" id="{00000000-0008-0000-0600-000002000000}"/>
            </a:ext>
          </a:extLst>
        </xdr:cNvPr>
        <xdr:cNvSpPr>
          <a:spLocks noChangeArrowheads="1"/>
        </xdr:cNvSpPr>
      </xdr:nvSpPr>
      <xdr:spPr bwMode="auto">
        <a:xfrm>
          <a:off x="10492681983" y="3854785"/>
          <a:ext cx="9563100" cy="2180601"/>
        </a:xfrm>
        <a:prstGeom prst="rect">
          <a:avLst/>
        </a:prstGeom>
        <a:solidFill>
          <a:srgbClr val="FFFFFF"/>
        </a:solidFill>
        <a:ln w="9525">
          <a:noFill/>
          <a:miter lim="800000"/>
          <a:headEnd/>
          <a:tailEnd/>
        </a:ln>
      </xdr:spPr>
      <xdr:txBody>
        <a:bodyPr vertOverflow="clip" wrap="square" lIns="0" tIns="36576" rIns="36576" bIns="0" anchor="t" upright="1"/>
        <a:lstStyle/>
        <a:p>
          <a:pPr algn="r" rtl="0">
            <a:defRPr sz="1000"/>
          </a:pPr>
          <a:r>
            <a:rPr lang="ar-BH" sz="1300" b="1" i="0" u="sng" strike="noStrike">
              <a:solidFill>
                <a:srgbClr val="000000"/>
              </a:solidFill>
              <a:cs typeface="+mj-cs"/>
            </a:rPr>
            <a:t>الاعتمادات الأصلية:</a:t>
          </a:r>
          <a:endParaRPr lang="ar-BH" sz="1300" b="0" i="0" u="sng" strike="noStrike">
            <a:solidFill>
              <a:srgbClr val="000000"/>
            </a:solidFill>
            <a:cs typeface="+mj-cs"/>
          </a:endParaRPr>
        </a:p>
        <a:p>
          <a:pPr algn="r" rtl="1">
            <a:defRPr sz="1000"/>
          </a:pPr>
          <a:r>
            <a:rPr lang="ar-BH" sz="1300" b="0" i="0" strike="noStrike">
              <a:solidFill>
                <a:srgbClr val="000000"/>
              </a:solidFill>
              <a:cs typeface="+mj-cs"/>
            </a:rPr>
            <a:t>هي تقدير المصروفات للسنة المالية </a:t>
          </a:r>
          <a:r>
            <a:rPr lang="en-US" sz="1300" b="0" i="0" strike="noStrike">
              <a:solidFill>
                <a:srgbClr val="000000"/>
              </a:solidFill>
              <a:cs typeface="+mj-cs"/>
            </a:rPr>
            <a:t> </a:t>
          </a:r>
          <a:r>
            <a:rPr lang="en-US" sz="1300" b="0" i="0" strike="noStrike">
              <a:solidFill>
                <a:srgbClr val="000000"/>
              </a:solidFill>
              <a:latin typeface="Times New Roman" panose="02020603050405020304" pitchFamily="18" charset="0"/>
              <a:cs typeface="+mj-cs"/>
            </a:rPr>
            <a:t>2015</a:t>
          </a:r>
          <a:r>
            <a:rPr lang="ar-BH" sz="1300" b="0" i="0" strike="noStrike">
              <a:solidFill>
                <a:srgbClr val="000000"/>
              </a:solidFill>
              <a:cs typeface="+mj-cs"/>
            </a:rPr>
            <a:t>المعتمدة للدولة في القانون رقم (</a:t>
          </a:r>
          <a:r>
            <a:rPr lang="en-US" sz="1300" b="0" i="0" strike="noStrike">
              <a:solidFill>
                <a:srgbClr val="000000"/>
              </a:solidFill>
              <a:latin typeface="Times New Roman" panose="02020603050405020304" pitchFamily="18" charset="0"/>
              <a:cs typeface="+mj-cs"/>
            </a:rPr>
            <a:t>14</a:t>
          </a:r>
          <a:r>
            <a:rPr lang="ar-BH" sz="1300" b="0" i="0" strike="noStrike">
              <a:solidFill>
                <a:srgbClr val="000000"/>
              </a:solidFill>
              <a:cs typeface="+mj-cs"/>
            </a:rPr>
            <a:t>) لسنة </a:t>
          </a:r>
          <a:r>
            <a:rPr lang="en-US" sz="1300" b="0" i="0" strike="noStrike">
              <a:solidFill>
                <a:srgbClr val="000000"/>
              </a:solidFill>
              <a:latin typeface="Times New Roman" panose="02020603050405020304" pitchFamily="18" charset="0"/>
              <a:cs typeface="+mj-cs"/>
            </a:rPr>
            <a:t>2015</a:t>
          </a:r>
          <a:r>
            <a:rPr lang="ar-BH" sz="1300" b="0" i="0" strike="noStrike">
              <a:solidFill>
                <a:srgbClr val="000000"/>
              </a:solidFill>
              <a:cs typeface="+mj-cs"/>
            </a:rPr>
            <a:t> باعتماد الميزانية العامة للدولة للسنتين الماليتين</a:t>
          </a:r>
          <a:r>
            <a:rPr lang="en-US" sz="1300" b="0" i="0" strike="noStrike">
              <a:solidFill>
                <a:srgbClr val="000000"/>
              </a:solidFill>
              <a:cs typeface="+mj-cs"/>
            </a:rPr>
            <a:t> </a:t>
          </a:r>
          <a:r>
            <a:rPr lang="en-US" sz="1300" b="0" i="0" strike="noStrike">
              <a:solidFill>
                <a:srgbClr val="000000"/>
              </a:solidFill>
              <a:latin typeface="Times New Roman" panose="02020603050405020304" pitchFamily="18" charset="0"/>
              <a:cs typeface="+mj-cs"/>
            </a:rPr>
            <a:t>2015</a:t>
          </a:r>
          <a:r>
            <a:rPr lang="en-US" sz="1300" b="0" i="0" strike="noStrike">
              <a:solidFill>
                <a:srgbClr val="000000"/>
              </a:solidFill>
              <a:cs typeface="+mj-cs"/>
            </a:rPr>
            <a:t> </a:t>
          </a:r>
          <a:r>
            <a:rPr lang="ar-BH" sz="1300" b="0" i="0" strike="noStrike">
              <a:solidFill>
                <a:srgbClr val="000000"/>
              </a:solidFill>
              <a:cs typeface="+mj-cs"/>
            </a:rPr>
            <a:t>و</a:t>
          </a:r>
          <a:r>
            <a:rPr lang="en-US" sz="1300" b="0" i="0" strike="noStrike">
              <a:solidFill>
                <a:srgbClr val="000000"/>
              </a:solidFill>
              <a:latin typeface="Times New Roman" panose="02020603050405020304" pitchFamily="18" charset="0"/>
              <a:cs typeface="+mj-cs"/>
            </a:rPr>
            <a:t>2016</a:t>
          </a:r>
          <a:r>
            <a:rPr lang="ar-BH" sz="1300" b="0" i="0" strike="noStrike">
              <a:solidFill>
                <a:srgbClr val="000000"/>
              </a:solidFill>
              <a:cs typeface="+mj-cs"/>
            </a:rPr>
            <a:t>. </a:t>
          </a:r>
        </a:p>
        <a:p>
          <a:pPr algn="r" rtl="1">
            <a:defRPr sz="1000"/>
          </a:pPr>
          <a:endParaRPr lang="ar-BH" sz="1100" b="0" i="0" strike="noStrike">
            <a:solidFill>
              <a:srgbClr val="000000"/>
            </a:solidFill>
            <a:cs typeface="+mj-cs"/>
          </a:endParaRPr>
        </a:p>
        <a:p>
          <a:pPr rtl="1"/>
          <a:r>
            <a:rPr lang="ar-BH" sz="1300" b="1" i="0" u="none" strike="noStrike">
              <a:solidFill>
                <a:sysClr val="windowText" lastClr="000000"/>
              </a:solidFill>
              <a:effectLst/>
              <a:latin typeface="+mn-lt"/>
              <a:ea typeface="+mn-ea"/>
              <a:cs typeface="+mj-cs"/>
            </a:rPr>
            <a:t>ا</a:t>
          </a:r>
          <a:r>
            <a:rPr lang="ar-BH" sz="1300" b="1" i="0" u="sng" strike="noStrike">
              <a:solidFill>
                <a:sysClr val="windowText" lastClr="000000"/>
              </a:solidFill>
              <a:effectLst/>
              <a:latin typeface="+mn-lt"/>
              <a:ea typeface="+mn-ea"/>
              <a:cs typeface="+mj-cs"/>
            </a:rPr>
            <a:t>لاعتماد</a:t>
          </a:r>
          <a:r>
            <a:rPr lang="ar-BH" sz="1300" b="1" i="0" u="sng" strike="noStrike" baseline="0">
              <a:solidFill>
                <a:sysClr val="windowText" lastClr="000000"/>
              </a:solidFill>
              <a:effectLst/>
              <a:latin typeface="+mn-lt"/>
              <a:ea typeface="+mn-ea"/>
              <a:cs typeface="+mj-cs"/>
            </a:rPr>
            <a:t> الإضافي:</a:t>
          </a:r>
          <a:endParaRPr lang="ar-BH" sz="1300" b="1" u="sng" strike="noStrike">
            <a:solidFill>
              <a:sysClr val="windowText" lastClr="000000"/>
            </a:solidFill>
            <a:effectLst/>
            <a:cs typeface="+mj-cs"/>
          </a:endParaRPr>
        </a:p>
        <a:p>
          <a:pPr rtl="1"/>
          <a:r>
            <a:rPr lang="ar-SA" sz="1300" b="0" i="0" u="none" strike="noStrike">
              <a:solidFill>
                <a:sysClr val="windowText" lastClr="000000"/>
              </a:solidFill>
              <a:cs typeface="+mj-cs"/>
            </a:rPr>
            <a:t>لا توجد إعتمادات إضافية</a:t>
          </a:r>
          <a:r>
            <a:rPr lang="ar-SA" sz="1300" b="0" i="0" u="none" strike="noStrike" baseline="0">
              <a:solidFill>
                <a:sysClr val="windowText" lastClr="000000"/>
              </a:solidFill>
              <a:cs typeface="+mj-cs"/>
            </a:rPr>
            <a:t> للسنة المالية </a:t>
          </a:r>
          <a:r>
            <a:rPr lang="en-US" sz="1300" b="0" i="0" u="none" strike="noStrike">
              <a:solidFill>
                <a:sysClr val="windowText" lastClr="000000"/>
              </a:solidFill>
              <a:latin typeface="Times New Roman" panose="02020603050405020304" pitchFamily="18" charset="0"/>
              <a:cs typeface="+mj-cs"/>
            </a:rPr>
            <a:t>2015</a:t>
          </a:r>
          <a:r>
            <a:rPr lang="ar-SA" sz="1300" b="0" i="0" u="none" strike="noStrike">
              <a:solidFill>
                <a:sysClr val="windowText" lastClr="000000"/>
              </a:solidFill>
              <a:cs typeface="+mj-cs"/>
            </a:rPr>
            <a:t>.</a:t>
          </a:r>
        </a:p>
        <a:p>
          <a:pPr rtl="1"/>
          <a:endParaRPr lang="ar-BH" sz="1100" b="0" i="0" strike="noStrike">
            <a:solidFill>
              <a:srgbClr val="000000"/>
            </a:solidFill>
            <a:cs typeface="+mj-cs"/>
          </a:endParaRPr>
        </a:p>
        <a:p>
          <a:pPr algn="r" rtl="0">
            <a:defRPr sz="1000"/>
          </a:pPr>
          <a:r>
            <a:rPr lang="ar-BH" sz="1300" b="1" i="0" u="sng" strike="noStrike">
              <a:solidFill>
                <a:srgbClr val="000000"/>
              </a:solidFill>
              <a:cs typeface="+mj-cs"/>
            </a:rPr>
            <a:t>تعديل الميزانية:</a:t>
          </a:r>
          <a:endParaRPr lang="ar-BH" sz="1300" b="0" i="0" strike="noStrike">
            <a:solidFill>
              <a:srgbClr val="000000"/>
            </a:solidFill>
            <a:cs typeface="+mj-cs"/>
          </a:endParaRPr>
        </a:p>
        <a:p>
          <a:pPr algn="r" rtl="0">
            <a:defRPr sz="1000"/>
          </a:pPr>
          <a:r>
            <a:rPr lang="ar-BH" sz="1300" b="0" i="0" strike="noStrike">
              <a:solidFill>
                <a:srgbClr val="000000"/>
              </a:solidFill>
              <a:cs typeface="+mj-cs"/>
            </a:rPr>
            <a:t>تشمل المناقلات التي تتم بين اعتمادات الميزانية.</a:t>
          </a:r>
        </a:p>
        <a:p>
          <a:pPr algn="r" rtl="0">
            <a:defRPr sz="1000"/>
          </a:pPr>
          <a:endParaRPr lang="ar-BH" sz="1100" b="0" i="0" strike="noStrike">
            <a:solidFill>
              <a:srgbClr val="000000"/>
            </a:solidFill>
            <a:cs typeface="+mj-cs"/>
          </a:endParaRPr>
        </a:p>
        <a:p>
          <a:pPr algn="r" rtl="0">
            <a:defRPr sz="1000"/>
          </a:pPr>
          <a:r>
            <a:rPr lang="ar-BH" sz="1300" b="1" i="0" u="sng" strike="noStrike">
              <a:solidFill>
                <a:srgbClr val="000000"/>
              </a:solidFill>
              <a:cs typeface="+mj-cs"/>
            </a:rPr>
            <a:t>الاعتمادات المدورة:</a:t>
          </a:r>
          <a:endParaRPr lang="ar-BH" sz="1300" b="0" i="0" strike="noStrike">
            <a:solidFill>
              <a:srgbClr val="000000"/>
            </a:solidFill>
            <a:cs typeface="+mj-cs"/>
          </a:endParaRPr>
        </a:p>
        <a:p>
          <a:pPr algn="r" rtl="0">
            <a:defRPr sz="1000"/>
          </a:pPr>
          <a:r>
            <a:rPr lang="ar-BH" sz="1300" b="0" i="0" strike="noStrike">
              <a:solidFill>
                <a:srgbClr val="000000"/>
              </a:solidFill>
              <a:cs typeface="+mj-cs"/>
            </a:rPr>
            <a:t>هي الاعتمادات المتبقية التي لم يتم صرفها في السنة المالية الماضية، والتي ووفق على تدوير مبالغها وإضافتها إلى اعتمادات السنة الجارية بناءً على موافقة وزارة المالية.</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323850</xdr:colOff>
      <xdr:row>0</xdr:row>
      <xdr:rowOff>0</xdr:rowOff>
    </xdr:from>
    <xdr:to>
      <xdr:col>12</xdr:col>
      <xdr:colOff>400050</xdr:colOff>
      <xdr:row>0</xdr:row>
      <xdr:rowOff>200025</xdr:rowOff>
    </xdr:to>
    <xdr:sp macro="" textlink="">
      <xdr:nvSpPr>
        <xdr:cNvPr id="233907" name="Text Box 15">
          <a:extLst>
            <a:ext uri="{FF2B5EF4-FFF2-40B4-BE49-F238E27FC236}">
              <a16:creationId xmlns:a16="http://schemas.microsoft.com/office/drawing/2014/main" id="{00000000-0008-0000-0B00-0000B3910300}"/>
            </a:ext>
          </a:extLst>
        </xdr:cNvPr>
        <xdr:cNvSpPr txBox="1">
          <a:spLocks noChangeArrowheads="1"/>
        </xdr:cNvSpPr>
      </xdr:nvSpPr>
      <xdr:spPr bwMode="auto">
        <a:xfrm>
          <a:off x="1483423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323850</xdr:colOff>
      <xdr:row>18</xdr:row>
      <xdr:rowOff>0</xdr:rowOff>
    </xdr:from>
    <xdr:to>
      <xdr:col>12</xdr:col>
      <xdr:colOff>400050</xdr:colOff>
      <xdr:row>18</xdr:row>
      <xdr:rowOff>200025</xdr:rowOff>
    </xdr:to>
    <xdr:sp macro="" textlink="">
      <xdr:nvSpPr>
        <xdr:cNvPr id="233908" name="Text Box 17">
          <a:extLst>
            <a:ext uri="{FF2B5EF4-FFF2-40B4-BE49-F238E27FC236}">
              <a16:creationId xmlns:a16="http://schemas.microsoft.com/office/drawing/2014/main" id="{00000000-0008-0000-0B00-0000B4910300}"/>
            </a:ext>
          </a:extLst>
        </xdr:cNvPr>
        <xdr:cNvSpPr txBox="1">
          <a:spLocks noChangeArrowheads="1"/>
        </xdr:cNvSpPr>
      </xdr:nvSpPr>
      <xdr:spPr bwMode="auto">
        <a:xfrm>
          <a:off x="148342350" y="2924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0C00-000002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0C00-000006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0C00-000007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0C00-000008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2</xdr:col>
      <xdr:colOff>0</xdr:colOff>
      <xdr:row>0</xdr:row>
      <xdr:rowOff>0</xdr:rowOff>
    </xdr:from>
    <xdr:to>
      <xdr:col>2</xdr:col>
      <xdr:colOff>0</xdr:colOff>
      <xdr:row>0</xdr:row>
      <xdr:rowOff>0</xdr:rowOff>
    </xdr:to>
    <xdr:sp macro="" textlink="">
      <xdr:nvSpPr>
        <xdr:cNvPr id="9" name="Rectangle 8">
          <a:extLst>
            <a:ext uri="{FF2B5EF4-FFF2-40B4-BE49-F238E27FC236}">
              <a16:creationId xmlns:a16="http://schemas.microsoft.com/office/drawing/2014/main" id="{00000000-0008-0000-0C00-000009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0" name="Rectangle 9">
          <a:extLst>
            <a:ext uri="{FF2B5EF4-FFF2-40B4-BE49-F238E27FC236}">
              <a16:creationId xmlns:a16="http://schemas.microsoft.com/office/drawing/2014/main" id="{00000000-0008-0000-0C00-00000A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1" name="Rectangle 10">
          <a:extLst>
            <a:ext uri="{FF2B5EF4-FFF2-40B4-BE49-F238E27FC236}">
              <a16:creationId xmlns:a16="http://schemas.microsoft.com/office/drawing/2014/main" id="{00000000-0008-0000-0C00-00000B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2</xdr:col>
      <xdr:colOff>0</xdr:colOff>
      <xdr:row>0</xdr:row>
      <xdr:rowOff>0</xdr:rowOff>
    </xdr:from>
    <xdr:to>
      <xdr:col>2</xdr:col>
      <xdr:colOff>0</xdr:colOff>
      <xdr:row>0</xdr:row>
      <xdr:rowOff>0</xdr:rowOff>
    </xdr:to>
    <xdr:sp macro="" textlink="">
      <xdr:nvSpPr>
        <xdr:cNvPr id="12" name="Rectangle 11">
          <a:extLst>
            <a:ext uri="{FF2B5EF4-FFF2-40B4-BE49-F238E27FC236}">
              <a16:creationId xmlns:a16="http://schemas.microsoft.com/office/drawing/2014/main" id="{00000000-0008-0000-0C00-00000C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0C00-00000D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0C00-00000E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0C00-00000F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13</xdr:col>
      <xdr:colOff>323850</xdr:colOff>
      <xdr:row>0</xdr:row>
      <xdr:rowOff>0</xdr:rowOff>
    </xdr:from>
    <xdr:ext cx="76200" cy="200025"/>
    <xdr:sp macro="" textlink="">
      <xdr:nvSpPr>
        <xdr:cNvPr id="16" name="Text Box 15">
          <a:extLst>
            <a:ext uri="{FF2B5EF4-FFF2-40B4-BE49-F238E27FC236}">
              <a16:creationId xmlns:a16="http://schemas.microsoft.com/office/drawing/2014/main" id="{00000000-0008-0000-0C00-000010000000}"/>
            </a:ext>
          </a:extLst>
        </xdr:cNvPr>
        <xdr:cNvSpPr txBox="1">
          <a:spLocks noChangeArrowheads="1"/>
        </xdr:cNvSpPr>
      </xdr:nvSpPr>
      <xdr:spPr bwMode="auto">
        <a:xfrm>
          <a:off x="81086515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323850</xdr:colOff>
      <xdr:row>39</xdr:row>
      <xdr:rowOff>0</xdr:rowOff>
    </xdr:from>
    <xdr:ext cx="76200" cy="200025"/>
    <xdr:sp macro="" textlink="">
      <xdr:nvSpPr>
        <xdr:cNvPr id="17" name="Text Box 17">
          <a:extLst>
            <a:ext uri="{FF2B5EF4-FFF2-40B4-BE49-F238E27FC236}">
              <a16:creationId xmlns:a16="http://schemas.microsoft.com/office/drawing/2014/main" id="{00000000-0008-0000-0C00-000011000000}"/>
            </a:ext>
          </a:extLst>
        </xdr:cNvPr>
        <xdr:cNvSpPr txBox="1">
          <a:spLocks noChangeArrowheads="1"/>
        </xdr:cNvSpPr>
      </xdr:nvSpPr>
      <xdr:spPr bwMode="auto">
        <a:xfrm>
          <a:off x="8108651550" y="781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xdr:row>
      <xdr:rowOff>0</xdr:rowOff>
    </xdr:from>
    <xdr:ext cx="76200" cy="200025"/>
    <xdr:sp macro="" textlink="">
      <xdr:nvSpPr>
        <xdr:cNvPr id="2" name="Text Box 15">
          <a:extLst>
            <a:ext uri="{FF2B5EF4-FFF2-40B4-BE49-F238E27FC236}">
              <a16:creationId xmlns:a16="http://schemas.microsoft.com/office/drawing/2014/main" id="{00000000-0008-0000-0F00-000002000000}"/>
            </a:ext>
          </a:extLst>
        </xdr:cNvPr>
        <xdr:cNvSpPr txBox="1">
          <a:spLocks noChangeArrowheads="1"/>
        </xdr:cNvSpPr>
      </xdr:nvSpPr>
      <xdr:spPr bwMode="auto">
        <a:xfrm>
          <a:off x="10453868475" y="161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xdr:colOff>
      <xdr:row>28</xdr:row>
      <xdr:rowOff>47625</xdr:rowOff>
    </xdr:from>
    <xdr:ext cx="76200" cy="209550"/>
    <xdr:sp macro="" textlink="">
      <xdr:nvSpPr>
        <xdr:cNvPr id="3" name="Text Box 16">
          <a:extLst>
            <a:ext uri="{FF2B5EF4-FFF2-40B4-BE49-F238E27FC236}">
              <a16:creationId xmlns:a16="http://schemas.microsoft.com/office/drawing/2014/main" id="{00000000-0008-0000-0F00-000003000000}"/>
            </a:ext>
          </a:extLst>
        </xdr:cNvPr>
        <xdr:cNvSpPr txBox="1">
          <a:spLocks noChangeArrowheads="1"/>
        </xdr:cNvSpPr>
      </xdr:nvSpPr>
      <xdr:spPr bwMode="auto">
        <a:xfrm>
          <a:off x="9986733900" y="65913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000-000002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000-000003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000-000004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000-000005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000-000006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000-000007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000-000008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000-000009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000-00000A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000-00000B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000-00000C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000-00000D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000-00000E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000-00000F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000-000010000000}"/>
            </a:ext>
          </a:extLst>
        </xdr:cNvPr>
        <xdr:cNvSpPr txBox="1">
          <a:spLocks noChangeArrowheads="1"/>
        </xdr:cNvSpPr>
      </xdr:nvSpPr>
      <xdr:spPr bwMode="auto">
        <a:xfrm>
          <a:off x="10457154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24</xdr:row>
      <xdr:rowOff>0</xdr:rowOff>
    </xdr:from>
    <xdr:to>
      <xdr:col>3</xdr:col>
      <xdr:colOff>76200</xdr:colOff>
      <xdr:row>25</xdr:row>
      <xdr:rowOff>28575</xdr:rowOff>
    </xdr:to>
    <xdr:sp macro="" textlink="">
      <xdr:nvSpPr>
        <xdr:cNvPr id="17" name="Text Box 16">
          <a:extLst>
            <a:ext uri="{FF2B5EF4-FFF2-40B4-BE49-F238E27FC236}">
              <a16:creationId xmlns:a16="http://schemas.microsoft.com/office/drawing/2014/main" id="{00000000-0008-0000-1000-000011000000}"/>
            </a:ext>
          </a:extLst>
        </xdr:cNvPr>
        <xdr:cNvSpPr txBox="1">
          <a:spLocks noChangeArrowheads="1"/>
        </xdr:cNvSpPr>
      </xdr:nvSpPr>
      <xdr:spPr bwMode="auto">
        <a:xfrm>
          <a:off x="10457154600" y="78009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838200</xdr:colOff>
      <xdr:row>1</xdr:row>
      <xdr:rowOff>0</xdr:rowOff>
    </xdr:from>
    <xdr:to>
      <xdr:col>1</xdr:col>
      <xdr:colOff>180975</xdr:colOff>
      <xdr:row>1</xdr:row>
      <xdr:rowOff>200025</xdr:rowOff>
    </xdr:to>
    <xdr:sp macro="" textlink="">
      <xdr:nvSpPr>
        <xdr:cNvPr id="18" name="Text Box 17">
          <a:extLst>
            <a:ext uri="{FF2B5EF4-FFF2-40B4-BE49-F238E27FC236}">
              <a16:creationId xmlns:a16="http://schemas.microsoft.com/office/drawing/2014/main" id="{00000000-0008-0000-1000-000012000000}"/>
            </a:ext>
          </a:extLst>
        </xdr:cNvPr>
        <xdr:cNvSpPr txBox="1">
          <a:spLocks noChangeArrowheads="1"/>
        </xdr:cNvSpPr>
      </xdr:nvSpPr>
      <xdr:spPr bwMode="auto">
        <a:xfrm>
          <a:off x="10459916850" y="39052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100-000003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100-000004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100-000005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100-000006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100-000007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100-000008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100-000009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100-00000A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100-00000B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100-00000C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100-00000D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100-00000E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100-00000F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100-000010000000}"/>
            </a:ext>
          </a:extLst>
        </xdr:cNvPr>
        <xdr:cNvSpPr txBox="1">
          <a:spLocks noChangeArrowheads="1"/>
        </xdr:cNvSpPr>
      </xdr:nvSpPr>
      <xdr:spPr bwMode="auto">
        <a:xfrm>
          <a:off x="1045560202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19</xdr:row>
      <xdr:rowOff>0</xdr:rowOff>
    </xdr:from>
    <xdr:to>
      <xdr:col>3</xdr:col>
      <xdr:colOff>76200</xdr:colOff>
      <xdr:row>20</xdr:row>
      <xdr:rowOff>28575</xdr:rowOff>
    </xdr:to>
    <xdr:sp macro="" textlink="">
      <xdr:nvSpPr>
        <xdr:cNvPr id="17" name="Text Box 16">
          <a:extLst>
            <a:ext uri="{FF2B5EF4-FFF2-40B4-BE49-F238E27FC236}">
              <a16:creationId xmlns:a16="http://schemas.microsoft.com/office/drawing/2014/main" id="{00000000-0008-0000-1100-000011000000}"/>
            </a:ext>
          </a:extLst>
        </xdr:cNvPr>
        <xdr:cNvSpPr txBox="1">
          <a:spLocks noChangeArrowheads="1"/>
        </xdr:cNvSpPr>
      </xdr:nvSpPr>
      <xdr:spPr bwMode="auto">
        <a:xfrm>
          <a:off x="10455602025" y="649605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18" name="Text Box 17">
          <a:extLst>
            <a:ext uri="{FF2B5EF4-FFF2-40B4-BE49-F238E27FC236}">
              <a16:creationId xmlns:a16="http://schemas.microsoft.com/office/drawing/2014/main" id="{00000000-0008-0000-1100-000012000000}"/>
            </a:ext>
          </a:extLst>
        </xdr:cNvPr>
        <xdr:cNvSpPr txBox="1">
          <a:spLocks noChangeArrowheads="1"/>
        </xdr:cNvSpPr>
      </xdr:nvSpPr>
      <xdr:spPr bwMode="auto">
        <a:xfrm>
          <a:off x="10458469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200-000002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200-000003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200-000004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200-000005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200-000006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200-000007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200-000008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200-000009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200-00000A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200-00000B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200-00000C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200-00000D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200-00000E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200-00000F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200-000010000000}"/>
            </a:ext>
          </a:extLst>
        </xdr:cNvPr>
        <xdr:cNvSpPr txBox="1">
          <a:spLocks noChangeArrowheads="1"/>
        </xdr:cNvSpPr>
      </xdr:nvSpPr>
      <xdr:spPr bwMode="auto">
        <a:xfrm>
          <a:off x="104554210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24</xdr:row>
      <xdr:rowOff>0</xdr:rowOff>
    </xdr:from>
    <xdr:ext cx="76200" cy="190500"/>
    <xdr:sp macro="" textlink="">
      <xdr:nvSpPr>
        <xdr:cNvPr id="17" name="Text Box 16">
          <a:extLst>
            <a:ext uri="{FF2B5EF4-FFF2-40B4-BE49-F238E27FC236}">
              <a16:creationId xmlns:a16="http://schemas.microsoft.com/office/drawing/2014/main" id="{00000000-0008-0000-1200-000011000000}"/>
            </a:ext>
          </a:extLst>
        </xdr:cNvPr>
        <xdr:cNvSpPr txBox="1">
          <a:spLocks noChangeArrowheads="1"/>
        </xdr:cNvSpPr>
      </xdr:nvSpPr>
      <xdr:spPr bwMode="auto">
        <a:xfrm>
          <a:off x="10455421050" y="701040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200-000012000000}"/>
            </a:ext>
          </a:extLst>
        </xdr:cNvPr>
        <xdr:cNvSpPr txBox="1">
          <a:spLocks noChangeArrowheads="1"/>
        </xdr:cNvSpPr>
      </xdr:nvSpPr>
      <xdr:spPr bwMode="auto">
        <a:xfrm>
          <a:off x="10458088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300-000002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300-000003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300-000004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300-000005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300-000006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300-000007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300-000008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300-000009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300-00000A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300-00000B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300-00000C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300-00000D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300-00000E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300-00000F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300-000010000000}"/>
            </a:ext>
          </a:extLst>
        </xdr:cNvPr>
        <xdr:cNvSpPr txBox="1">
          <a:spLocks noChangeArrowheads="1"/>
        </xdr:cNvSpPr>
      </xdr:nvSpPr>
      <xdr:spPr bwMode="auto">
        <a:xfrm>
          <a:off x="670917187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76200" cy="200025"/>
    <xdr:sp macro="" textlink="">
      <xdr:nvSpPr>
        <xdr:cNvPr id="17" name="Text Box 16">
          <a:extLst>
            <a:ext uri="{FF2B5EF4-FFF2-40B4-BE49-F238E27FC236}">
              <a16:creationId xmlns:a16="http://schemas.microsoft.com/office/drawing/2014/main" id="{00000000-0008-0000-1300-000011000000}"/>
            </a:ext>
          </a:extLst>
        </xdr:cNvPr>
        <xdr:cNvSpPr txBox="1">
          <a:spLocks noChangeArrowheads="1"/>
        </xdr:cNvSpPr>
      </xdr:nvSpPr>
      <xdr:spPr bwMode="auto">
        <a:xfrm>
          <a:off x="6709171875" y="495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300-000012000000}"/>
            </a:ext>
          </a:extLst>
        </xdr:cNvPr>
        <xdr:cNvSpPr txBox="1">
          <a:spLocks noChangeArrowheads="1"/>
        </xdr:cNvSpPr>
      </xdr:nvSpPr>
      <xdr:spPr bwMode="auto">
        <a:xfrm>
          <a:off x="6709991025" y="19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64837" name="Rectangle 1">
          <a:extLst>
            <a:ext uri="{FF2B5EF4-FFF2-40B4-BE49-F238E27FC236}">
              <a16:creationId xmlns:a16="http://schemas.microsoft.com/office/drawing/2014/main" id="{00000000-0008-0000-1400-000085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8" name="Rectangle 2">
          <a:extLst>
            <a:ext uri="{FF2B5EF4-FFF2-40B4-BE49-F238E27FC236}">
              <a16:creationId xmlns:a16="http://schemas.microsoft.com/office/drawing/2014/main" id="{00000000-0008-0000-1400-000086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9" name="Rectangle 3">
          <a:extLst>
            <a:ext uri="{FF2B5EF4-FFF2-40B4-BE49-F238E27FC236}">
              <a16:creationId xmlns:a16="http://schemas.microsoft.com/office/drawing/2014/main" id="{00000000-0008-0000-1400-000087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40" name="Rectangle 4">
          <a:extLst>
            <a:ext uri="{FF2B5EF4-FFF2-40B4-BE49-F238E27FC236}">
              <a16:creationId xmlns:a16="http://schemas.microsoft.com/office/drawing/2014/main" id="{00000000-0008-0000-1400-000088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400-000006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400-000007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400-000008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264844" name="Rectangle 8">
          <a:extLst>
            <a:ext uri="{FF2B5EF4-FFF2-40B4-BE49-F238E27FC236}">
              <a16:creationId xmlns:a16="http://schemas.microsoft.com/office/drawing/2014/main" id="{00000000-0008-0000-1400-00008C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5" name="Rectangle 9">
          <a:extLst>
            <a:ext uri="{FF2B5EF4-FFF2-40B4-BE49-F238E27FC236}">
              <a16:creationId xmlns:a16="http://schemas.microsoft.com/office/drawing/2014/main" id="{00000000-0008-0000-1400-00008D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6" name="Rectangle 10">
          <a:extLst>
            <a:ext uri="{FF2B5EF4-FFF2-40B4-BE49-F238E27FC236}">
              <a16:creationId xmlns:a16="http://schemas.microsoft.com/office/drawing/2014/main" id="{00000000-0008-0000-1400-00008E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7" name="Rectangle 11">
          <a:extLst>
            <a:ext uri="{FF2B5EF4-FFF2-40B4-BE49-F238E27FC236}">
              <a16:creationId xmlns:a16="http://schemas.microsoft.com/office/drawing/2014/main" id="{00000000-0008-0000-1400-00008F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400-00000D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400-00000E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400-00000F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264851" name="Text Box 15">
          <a:extLst>
            <a:ext uri="{FF2B5EF4-FFF2-40B4-BE49-F238E27FC236}">
              <a16:creationId xmlns:a16="http://schemas.microsoft.com/office/drawing/2014/main" id="{00000000-0008-0000-1400-0000930A0400}"/>
            </a:ext>
          </a:extLst>
        </xdr:cNvPr>
        <xdr:cNvSpPr txBox="1">
          <a:spLocks noChangeArrowheads="1"/>
        </xdr:cNvSpPr>
      </xdr:nvSpPr>
      <xdr:spPr bwMode="auto">
        <a:xfrm>
          <a:off x="154533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21</xdr:row>
      <xdr:rowOff>0</xdr:rowOff>
    </xdr:from>
    <xdr:to>
      <xdr:col>3</xdr:col>
      <xdr:colOff>76200</xdr:colOff>
      <xdr:row>22</xdr:row>
      <xdr:rowOff>28575</xdr:rowOff>
    </xdr:to>
    <xdr:sp macro="" textlink="">
      <xdr:nvSpPr>
        <xdr:cNvPr id="264852" name="Text Box 16">
          <a:extLst>
            <a:ext uri="{FF2B5EF4-FFF2-40B4-BE49-F238E27FC236}">
              <a16:creationId xmlns:a16="http://schemas.microsoft.com/office/drawing/2014/main" id="{00000000-0008-0000-1400-0000940A0400}"/>
            </a:ext>
          </a:extLst>
        </xdr:cNvPr>
        <xdr:cNvSpPr txBox="1">
          <a:spLocks noChangeArrowheads="1"/>
        </xdr:cNvSpPr>
      </xdr:nvSpPr>
      <xdr:spPr bwMode="auto">
        <a:xfrm>
          <a:off x="154533600" y="43338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264853" name="Text Box 17">
          <a:extLst>
            <a:ext uri="{FF2B5EF4-FFF2-40B4-BE49-F238E27FC236}">
              <a16:creationId xmlns:a16="http://schemas.microsoft.com/office/drawing/2014/main" id="{00000000-0008-0000-1400-0000950A0400}"/>
            </a:ext>
          </a:extLst>
        </xdr:cNvPr>
        <xdr:cNvSpPr txBox="1">
          <a:spLocks noChangeArrowheads="1"/>
        </xdr:cNvSpPr>
      </xdr:nvSpPr>
      <xdr:spPr bwMode="auto">
        <a:xfrm>
          <a:off x="156848175" y="323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mainsrv\&#1575;&#1604;&#1585;&#1602;&#1575;&#1576;&#1577;%20&#1575;&#1604;&#1606;&#1592;&#1575;&#1605;&#1610;&#1577;\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6"/>
  <dimension ref="A1:G41"/>
  <sheetViews>
    <sheetView rightToLeft="1" tabSelected="1" view="pageBreakPreview" zoomScaleNormal="100" zoomScaleSheetLayoutView="100" zoomScalePageLayoutView="110" workbookViewId="0">
      <selection sqref="A1:E1"/>
    </sheetView>
  </sheetViews>
  <sheetFormatPr defaultColWidth="7.7109375" defaultRowHeight="12.75"/>
  <cols>
    <col min="1" max="1" width="31.28515625" style="93" customWidth="1"/>
    <col min="2" max="2" width="9.85546875" style="139" customWidth="1"/>
    <col min="3" max="5" width="15.42578125" style="141" customWidth="1"/>
    <col min="6" max="6" width="7.7109375" style="93"/>
    <col min="7" max="7" width="12.7109375" style="93" bestFit="1" customWidth="1"/>
    <col min="8" max="16384" width="7.7109375" style="93"/>
  </cols>
  <sheetData>
    <row r="1" spans="1:5" ht="21.6" customHeight="1">
      <c r="A1" s="556" t="s">
        <v>268</v>
      </c>
      <c r="B1" s="556"/>
      <c r="C1" s="556"/>
      <c r="D1" s="556"/>
      <c r="E1" s="556"/>
    </row>
    <row r="2" spans="1:5" ht="21.6" customHeight="1">
      <c r="A2" s="556" t="s">
        <v>874</v>
      </c>
      <c r="B2" s="556"/>
      <c r="C2" s="556"/>
      <c r="D2" s="556"/>
      <c r="E2" s="556"/>
    </row>
    <row r="3" spans="1:5" ht="25.35" customHeight="1">
      <c r="A3" s="94"/>
      <c r="B3" s="95"/>
      <c r="C3" s="96"/>
      <c r="D3" s="96"/>
      <c r="E3" s="97" t="s">
        <v>512</v>
      </c>
    </row>
    <row r="4" spans="1:5" s="102" customFormat="1" ht="19.350000000000001" customHeight="1">
      <c r="A4" s="98" t="s">
        <v>211</v>
      </c>
      <c r="B4" s="99" t="s">
        <v>562</v>
      </c>
      <c r="C4" s="100" t="s">
        <v>209</v>
      </c>
      <c r="D4" s="100" t="s">
        <v>903</v>
      </c>
      <c r="E4" s="101" t="s">
        <v>801</v>
      </c>
    </row>
    <row r="5" spans="1:5" s="104" customFormat="1" ht="18" customHeight="1">
      <c r="A5" s="416" t="s">
        <v>9</v>
      </c>
      <c r="B5" s="103"/>
    </row>
    <row r="6" spans="1:5" s="104" customFormat="1" ht="18" customHeight="1">
      <c r="A6" s="105" t="s">
        <v>10</v>
      </c>
      <c r="B6" s="106" t="s">
        <v>308</v>
      </c>
      <c r="C6" s="418">
        <f>'تفصيل الإيرادات'!F5</f>
        <v>1700787000</v>
      </c>
      <c r="D6" s="203">
        <f>'تفصيل الإيرادات'!G5</f>
        <v>1594672391</v>
      </c>
      <c r="E6" s="418">
        <f>'تفصيل الإيرادات'!I5</f>
        <v>2662346395</v>
      </c>
    </row>
    <row r="7" spans="1:5" s="104" customFormat="1" ht="18" customHeight="1">
      <c r="A7" s="105" t="s">
        <v>11</v>
      </c>
      <c r="B7" s="106" t="s">
        <v>309</v>
      </c>
      <c r="C7" s="418">
        <f>'تفصيل الإيرادات'!F28</f>
        <v>193034053</v>
      </c>
      <c r="D7" s="203">
        <f>'تفصيل الإيرادات'!G28</f>
        <v>224533723</v>
      </c>
      <c r="E7" s="418">
        <f>'تفصيل الإيرادات'!I28</f>
        <v>202894933</v>
      </c>
    </row>
    <row r="8" spans="1:5" s="104" customFormat="1" ht="18" customHeight="1">
      <c r="A8" s="105" t="s">
        <v>830</v>
      </c>
      <c r="B8" s="106" t="s">
        <v>309</v>
      </c>
      <c r="C8" s="418">
        <f>'تفصيل الإيرادات'!F88</f>
        <v>69540357</v>
      </c>
      <c r="D8" s="203">
        <f>'تفصيل الإيرادات'!G88</f>
        <v>74776392</v>
      </c>
      <c r="E8" s="418">
        <f>'تفصيل الإيرادات'!I88</f>
        <v>53917847</v>
      </c>
    </row>
    <row r="9" spans="1:5" s="104" customFormat="1" ht="18" customHeight="1">
      <c r="A9" s="105" t="s">
        <v>12</v>
      </c>
      <c r="B9" s="106" t="s">
        <v>309</v>
      </c>
      <c r="C9" s="418">
        <f>'تفصيل الإيرادات'!F155</f>
        <v>72216730</v>
      </c>
      <c r="D9" s="203">
        <f>'تفصيل الإيرادات'!G155</f>
        <v>83506829</v>
      </c>
      <c r="E9" s="418">
        <f>'تفصيل الإيرادات'!I155</f>
        <v>82346641</v>
      </c>
    </row>
    <row r="10" spans="1:5" s="104" customFormat="1" ht="18" customHeight="1">
      <c r="A10" s="105" t="s">
        <v>13</v>
      </c>
      <c r="B10" s="106" t="s">
        <v>309</v>
      </c>
      <c r="C10" s="418">
        <f>'تفصيل الإيرادات'!F174</f>
        <v>28200000</v>
      </c>
      <c r="D10" s="203">
        <f>'تفصيل الإيرادات'!G174</f>
        <v>28169590</v>
      </c>
      <c r="E10" s="419">
        <f>'تفصيل الإيرادات'!I174</f>
        <v>28169772</v>
      </c>
    </row>
    <row r="11" spans="1:5" s="104" customFormat="1" ht="18" customHeight="1">
      <c r="A11" s="105" t="s">
        <v>14</v>
      </c>
      <c r="B11" s="106" t="s">
        <v>309</v>
      </c>
      <c r="C11" s="418">
        <f>'تفصيل الإيرادات'!F177</f>
        <v>398320</v>
      </c>
      <c r="D11" s="203">
        <f>'تفصيل الإيرادات'!G177</f>
        <v>564281</v>
      </c>
      <c r="E11" s="418">
        <f>'تفصيل الإيرادات'!I177</f>
        <v>901978</v>
      </c>
    </row>
    <row r="12" spans="1:5" s="104" customFormat="1" ht="18" customHeight="1">
      <c r="A12" s="105" t="s">
        <v>831</v>
      </c>
      <c r="B12" s="106" t="s">
        <v>309</v>
      </c>
      <c r="C12" s="418">
        <f>'تفصيل الإيرادات'!F190</f>
        <v>33152540</v>
      </c>
      <c r="D12" s="203">
        <f>'تفصيل الإيرادات'!G190</f>
        <v>35933248</v>
      </c>
      <c r="E12" s="418">
        <f>'تفصيل الإيرادات'!I190</f>
        <v>58891542</v>
      </c>
    </row>
    <row r="13" spans="1:5" s="104" customFormat="1" ht="18" customHeight="1">
      <c r="A13" s="108" t="s">
        <v>15</v>
      </c>
      <c r="B13" s="106" t="s">
        <v>310</v>
      </c>
      <c r="C13" s="202">
        <f>SUM(C6:C12)</f>
        <v>2097329000</v>
      </c>
      <c r="D13" s="202">
        <f>SUM(D6:D12)</f>
        <v>2042156454</v>
      </c>
      <c r="E13" s="202">
        <f>SUM(E6:E12)</f>
        <v>3089469108</v>
      </c>
    </row>
    <row r="14" spans="1:5" s="104" customFormat="1" ht="18" customHeight="1">
      <c r="A14" s="109" t="s">
        <v>16</v>
      </c>
      <c r="B14" s="110"/>
      <c r="C14" s="107"/>
      <c r="D14" s="107"/>
      <c r="E14" s="107"/>
    </row>
    <row r="15" spans="1:5" s="104" customFormat="1" ht="18" customHeight="1">
      <c r="A15" s="111" t="s">
        <v>17</v>
      </c>
      <c r="B15" s="106" t="s">
        <v>311</v>
      </c>
      <c r="C15" s="203">
        <f>'تفصيل المصروفات'!$F$5</f>
        <v>1412871123</v>
      </c>
      <c r="D15" s="203">
        <f>'تفصيل المصروفات'!$G$5</f>
        <v>1429500860</v>
      </c>
      <c r="E15" s="203">
        <f>'تفصيل المصروفات'!$I$5</f>
        <v>1379273023</v>
      </c>
    </row>
    <row r="16" spans="1:5" s="104" customFormat="1" ht="18" customHeight="1">
      <c r="A16" s="111" t="s">
        <v>18</v>
      </c>
      <c r="B16" s="106" t="s">
        <v>311</v>
      </c>
      <c r="C16" s="203">
        <f>'تفصيل المصروفات'!$F$95</f>
        <v>187112472</v>
      </c>
      <c r="D16" s="203">
        <f>'تفصيل المصروفات'!$G$95</f>
        <v>238420990</v>
      </c>
      <c r="E16" s="203">
        <f>'تفصيل المصروفات'!$I$95</f>
        <v>223123791</v>
      </c>
    </row>
    <row r="17" spans="1:7" s="104" customFormat="1" ht="18" customHeight="1">
      <c r="A17" s="111" t="s">
        <v>19</v>
      </c>
      <c r="B17" s="106" t="s">
        <v>311</v>
      </c>
      <c r="C17" s="203">
        <f>'تفصيل المصروفات'!$F$168</f>
        <v>118745765</v>
      </c>
      <c r="D17" s="203">
        <f>'تفصيل المصروفات'!$G$168</f>
        <v>131180581</v>
      </c>
      <c r="E17" s="203">
        <f>'تفصيل المصروفات'!$I$168</f>
        <v>147903758</v>
      </c>
    </row>
    <row r="18" spans="1:7" s="104" customFormat="1" ht="18" customHeight="1">
      <c r="A18" s="111" t="s">
        <v>20</v>
      </c>
      <c r="B18" s="106" t="s">
        <v>311</v>
      </c>
      <c r="C18" s="203">
        <f>'تفصيل المصروفات'!$F$226</f>
        <v>27889882</v>
      </c>
      <c r="D18" s="203">
        <f>'تفصيل المصروفات'!$G$226</f>
        <v>30313224</v>
      </c>
      <c r="E18" s="203">
        <f>'تفصيل المصروفات'!$I$226</f>
        <v>36308070</v>
      </c>
    </row>
    <row r="19" spans="1:7" s="104" customFormat="1" ht="18" customHeight="1">
      <c r="A19" s="111" t="s">
        <v>21</v>
      </c>
      <c r="B19" s="106" t="s">
        <v>311</v>
      </c>
      <c r="C19" s="203">
        <f>'تفصيل المصروفات'!$F$340</f>
        <v>58248363</v>
      </c>
      <c r="D19" s="203">
        <f>'تفصيل المصروفات'!$G$340</f>
        <v>59986238</v>
      </c>
      <c r="E19" s="203">
        <f>'تفصيل المصروفات'!$I$340</f>
        <v>69058155</v>
      </c>
    </row>
    <row r="20" spans="1:7" s="104" customFormat="1" ht="18" customHeight="1">
      <c r="A20" s="111" t="s">
        <v>22</v>
      </c>
      <c r="B20" s="106" t="s">
        <v>311</v>
      </c>
      <c r="C20" s="203">
        <f>'تفصيل المصروفات'!$F$407</f>
        <v>738630719</v>
      </c>
      <c r="D20" s="203">
        <f>'تفصيل المصروفات'!$G$407</f>
        <v>668488285</v>
      </c>
      <c r="E20" s="203">
        <f>'تفصيل المصروفات'!$I$407</f>
        <v>729348815</v>
      </c>
    </row>
    <row r="21" spans="1:7" s="104" customFormat="1" ht="18" customHeight="1">
      <c r="A21" s="111" t="s">
        <v>517</v>
      </c>
      <c r="B21" s="106" t="s">
        <v>311</v>
      </c>
      <c r="C21" s="203">
        <f>'تفصيل المصروفات'!$F$420</f>
        <v>613087676</v>
      </c>
      <c r="D21" s="203">
        <f>'تفصيل المصروفات'!$G$420</f>
        <v>557846113</v>
      </c>
      <c r="E21" s="203">
        <f>'تفصيل المصروفات'!$I$420</f>
        <v>511214633</v>
      </c>
    </row>
    <row r="22" spans="1:7" s="105" customFormat="1" ht="18" customHeight="1">
      <c r="A22" s="108" t="s">
        <v>23</v>
      </c>
      <c r="B22" s="106" t="s">
        <v>313</v>
      </c>
      <c r="C22" s="202">
        <f>SUM(C15:C21)</f>
        <v>3156586000</v>
      </c>
      <c r="D22" s="202">
        <f>SUM(D15:D21)</f>
        <v>3115736291</v>
      </c>
      <c r="E22" s="202">
        <f>SUM(E15:E21)</f>
        <v>3096230245</v>
      </c>
      <c r="G22" s="112"/>
    </row>
    <row r="23" spans="1:7" s="104" customFormat="1" ht="18" customHeight="1">
      <c r="A23" s="111" t="s">
        <v>24</v>
      </c>
      <c r="B23" s="106" t="s">
        <v>558</v>
      </c>
      <c r="C23" s="203">
        <f>مشاريع!C40</f>
        <v>630000000</v>
      </c>
      <c r="D23" s="203">
        <f>مشاريع!D40</f>
        <v>443679113</v>
      </c>
      <c r="E23" s="203">
        <f>مشاريع!F40</f>
        <v>448304933</v>
      </c>
      <c r="G23" s="113"/>
    </row>
    <row r="24" spans="1:7" s="104" customFormat="1" ht="18" customHeight="1">
      <c r="A24" s="108" t="s">
        <v>190</v>
      </c>
      <c r="B24" s="114">
        <v>6</v>
      </c>
      <c r="C24" s="202">
        <f>SUM(C22:C23)</f>
        <v>3786586000</v>
      </c>
      <c r="D24" s="202">
        <f>SUM(D22:D23)</f>
        <v>3559415404</v>
      </c>
      <c r="E24" s="202">
        <f>SUM(E22:E23)</f>
        <v>3544535178</v>
      </c>
    </row>
    <row r="25" spans="1:7" s="104" customFormat="1" ht="18" customHeight="1" thickBot="1">
      <c r="A25" s="115" t="s">
        <v>559</v>
      </c>
      <c r="B25" s="114"/>
      <c r="C25" s="210">
        <f>C13-C24</f>
        <v>-1689257000</v>
      </c>
      <c r="D25" s="210">
        <f>D13-D24</f>
        <v>-1517258950</v>
      </c>
      <c r="E25" s="210">
        <f>E13-E24</f>
        <v>-455066070</v>
      </c>
    </row>
    <row r="26" spans="1:7" s="104" customFormat="1" ht="18" customHeight="1" thickTop="1">
      <c r="A26" s="111"/>
      <c r="B26" s="114"/>
      <c r="C26" s="117"/>
      <c r="D26" s="118"/>
      <c r="E26" s="119"/>
    </row>
    <row r="27" spans="1:7" s="104" customFormat="1" ht="18" hidden="1" customHeight="1">
      <c r="A27" s="111" t="s">
        <v>322</v>
      </c>
      <c r="B27" s="114">
        <v>14</v>
      </c>
      <c r="C27" s="120">
        <v>0</v>
      </c>
      <c r="D27" s="121">
        <v>0</v>
      </c>
      <c r="E27" s="121">
        <v>0</v>
      </c>
    </row>
    <row r="28" spans="1:7" s="123" customFormat="1" ht="18" hidden="1" customHeight="1" thickBot="1">
      <c r="A28" s="115" t="s">
        <v>559</v>
      </c>
      <c r="B28" s="114"/>
      <c r="C28" s="122">
        <f>C25-C27</f>
        <v>-1689257000</v>
      </c>
      <c r="D28" s="122">
        <f>D25-D27</f>
        <v>-1517258950</v>
      </c>
      <c r="E28" s="122">
        <f>E25-E27</f>
        <v>-455066070</v>
      </c>
    </row>
    <row r="29" spans="1:7" s="104" customFormat="1" ht="18.75" customHeight="1">
      <c r="A29" s="558" t="s">
        <v>560</v>
      </c>
      <c r="B29" s="558"/>
      <c r="C29" s="558"/>
      <c r="D29" s="558"/>
      <c r="E29" s="558"/>
    </row>
    <row r="30" spans="1:7" s="126" customFormat="1" ht="18" customHeight="1">
      <c r="A30" s="557"/>
      <c r="B30" s="557"/>
      <c r="C30" s="557"/>
      <c r="D30" s="125">
        <v>2015</v>
      </c>
      <c r="E30" s="125">
        <v>2014</v>
      </c>
    </row>
    <row r="31" spans="1:7" s="104" customFormat="1" ht="18" customHeight="1">
      <c r="A31" s="111" t="s">
        <v>282</v>
      </c>
      <c r="B31" s="106" t="s">
        <v>515</v>
      </c>
      <c r="C31" s="127"/>
      <c r="D31" s="128">
        <v>0</v>
      </c>
      <c r="E31" s="128">
        <v>0</v>
      </c>
    </row>
    <row r="32" spans="1:7" s="130" customFormat="1" ht="18" customHeight="1">
      <c r="A32" s="111" t="s">
        <v>283</v>
      </c>
      <c r="B32" s="106" t="s">
        <v>516</v>
      </c>
      <c r="C32" s="129"/>
      <c r="D32" s="407">
        <v>59000000</v>
      </c>
      <c r="E32" s="407">
        <v>185000000</v>
      </c>
    </row>
    <row r="33" spans="1:5" s="130" customFormat="1" ht="18" customHeight="1" thickBot="1">
      <c r="A33" s="108" t="s">
        <v>781</v>
      </c>
      <c r="B33" s="114"/>
      <c r="C33" s="129"/>
      <c r="D33" s="131">
        <f>SUM(D31:D32)</f>
        <v>59000000</v>
      </c>
      <c r="E33" s="131">
        <f>SUM(E31:E32)</f>
        <v>185000000</v>
      </c>
    </row>
    <row r="34" spans="1:5" ht="11.25" customHeight="1" thickTop="1">
      <c r="A34" s="132"/>
      <c r="B34" s="133"/>
      <c r="C34" s="134"/>
      <c r="D34" s="134"/>
      <c r="E34" s="134"/>
    </row>
    <row r="35" spans="1:5" s="136" customFormat="1" ht="16.5" customHeight="1">
      <c r="A35" s="135" t="s">
        <v>944</v>
      </c>
      <c r="B35" s="133"/>
      <c r="C35" s="134"/>
      <c r="D35" s="134"/>
      <c r="E35" s="134"/>
    </row>
    <row r="36" spans="1:5" ht="12.75" customHeight="1">
      <c r="A36" s="137"/>
      <c r="B36" s="133"/>
      <c r="C36" s="134"/>
      <c r="D36" s="134"/>
      <c r="E36" s="134"/>
    </row>
    <row r="37" spans="1:5" ht="12.75" customHeight="1">
      <c r="A37" s="137"/>
      <c r="B37" s="133"/>
      <c r="C37" s="134"/>
      <c r="D37" s="134"/>
      <c r="E37" s="134"/>
    </row>
    <row r="38" spans="1:5" ht="10.5" customHeight="1">
      <c r="A38" s="138"/>
      <c r="C38" s="140"/>
      <c r="D38" s="140"/>
      <c r="E38" s="140"/>
    </row>
    <row r="39" spans="1:5" ht="27" customHeight="1">
      <c r="A39" s="138"/>
      <c r="C39" s="140"/>
      <c r="D39" s="140"/>
      <c r="E39" s="140"/>
    </row>
    <row r="40" spans="1:5" ht="29.25" customHeight="1">
      <c r="A40" s="138"/>
      <c r="C40" s="140"/>
      <c r="D40" s="140"/>
      <c r="E40" s="140"/>
    </row>
    <row r="41" spans="1:5" ht="10.5" customHeight="1"/>
  </sheetData>
  <customSheetViews>
    <customSheetView guid="{8B0CEBC0-8CF2-4235-AE87-6B90A4C21969}" showPageBreaks="1" view="pageBreakPreview" showRuler="0" topLeftCell="A4">
      <selection activeCell="C18" sqref="C18"/>
      <pageMargins left="0.75" right="1.05" top="1" bottom="0.47" header="0.5" footer="0.49"/>
      <printOptions horizontalCentered="1" verticalCentered="1"/>
      <pageSetup paperSize="9" scale="88" firstPageNumber="0" orientation="portrait" r:id="rId1"/>
      <headerFooter alignWithMargins="0">
        <oddFooter>&amp;C3</oddFooter>
      </headerFooter>
    </customSheetView>
    <customSheetView guid="{59AEDEC5-F969-4EC4-8B7C-A5FABAF15261}" showPageBreaks="1" view="pageBreakPreview" showRuler="0">
      <selection activeCell="F4" sqref="F4"/>
      <pageMargins left="0.75" right="1.05" top="1" bottom="0.47" header="0.5" footer="0.49"/>
      <printOptions horizontalCentered="1" verticalCentered="1"/>
      <pageSetup paperSize="9" scale="88" firstPageNumber="0" orientation="portrait" r:id="rId2"/>
      <headerFooter alignWithMargins="0">
        <oddFooter>&amp;C3</oddFooter>
      </headerFooter>
    </customSheetView>
  </customSheetViews>
  <mergeCells count="4">
    <mergeCell ref="A1:E1"/>
    <mergeCell ref="A2:E2"/>
    <mergeCell ref="A30:C30"/>
    <mergeCell ref="A29:E29"/>
  </mergeCells>
  <phoneticPr fontId="0" type="noConversion"/>
  <printOptions horizontalCentered="1"/>
  <pageMargins left="0.7" right="0.7" top="1.5" bottom="0.7" header="0.5" footer="0.25"/>
  <pageSetup paperSize="9" firstPageNumber="3" orientation="portrait" useFirstPageNumber="1" r:id="rId3"/>
  <headerFooter alignWithMargins="0">
    <oddFooter>&amp;C&amp;"Arabic Transparent,Bold"&amp;20________________________________________________
&amp;"Times New Roman,Regular"&amp;14&amp;P</oddFooter>
  </headerFooter>
  <ignoredErrors>
    <ignoredError sqref="E33" formulaRange="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7"/>
  <sheetViews>
    <sheetView rightToLeft="1" view="pageBreakPreview" zoomScaleNormal="100" zoomScaleSheetLayoutView="100" workbookViewId="0">
      <selection sqref="A1:C1"/>
    </sheetView>
  </sheetViews>
  <sheetFormatPr defaultColWidth="9.140625" defaultRowHeight="18.75"/>
  <cols>
    <col min="1" max="1" width="46.85546875" style="150" customWidth="1"/>
    <col min="2" max="2" width="19.5703125" style="147" customWidth="1"/>
    <col min="3" max="3" width="19.5703125" style="146" customWidth="1"/>
    <col min="4" max="16384" width="9.140625" style="150"/>
  </cols>
  <sheetData>
    <row r="1" spans="1:5" s="143" customFormat="1" ht="30.95" customHeight="1">
      <c r="A1" s="559" t="s">
        <v>247</v>
      </c>
      <c r="B1" s="559"/>
      <c r="C1" s="559"/>
      <c r="D1" s="142"/>
      <c r="E1" s="142"/>
    </row>
    <row r="2" spans="1:5" s="147" customFormat="1" ht="25.35" customHeight="1">
      <c r="A2" s="144"/>
      <c r="B2" s="145"/>
      <c r="C2" s="420" t="s">
        <v>512</v>
      </c>
      <c r="D2" s="146"/>
      <c r="E2" s="146"/>
    </row>
    <row r="3" spans="1:5" ht="36" customHeight="1">
      <c r="A3" s="148" t="s">
        <v>211</v>
      </c>
      <c r="B3" s="149" t="s">
        <v>875</v>
      </c>
      <c r="C3" s="149" t="s">
        <v>798</v>
      </c>
    </row>
    <row r="4" spans="1:5" ht="21.6" customHeight="1">
      <c r="A4" s="152" t="s">
        <v>832</v>
      </c>
      <c r="B4" s="153"/>
      <c r="C4" s="153"/>
    </row>
    <row r="5" spans="1:5" hidden="1">
      <c r="A5" s="154" t="s">
        <v>9</v>
      </c>
      <c r="B5" s="153"/>
      <c r="C5" s="153"/>
    </row>
    <row r="6" spans="1:5" ht="21.6" customHeight="1">
      <c r="A6" s="155" t="s">
        <v>252</v>
      </c>
      <c r="B6" s="383">
        <v>2175842253</v>
      </c>
      <c r="C6" s="383">
        <v>3692584112</v>
      </c>
    </row>
    <row r="7" spans="1:5" ht="21.6" customHeight="1">
      <c r="A7" s="155" t="s">
        <v>254</v>
      </c>
      <c r="B7" s="379">
        <v>-1945117326</v>
      </c>
      <c r="C7" s="379">
        <v>-3486110815</v>
      </c>
    </row>
    <row r="8" spans="1:5" s="156" customFormat="1" ht="21.6" customHeight="1">
      <c r="A8" s="152" t="s">
        <v>255</v>
      </c>
      <c r="B8" s="380">
        <f>SUM(B6:B7)</f>
        <v>230724927</v>
      </c>
      <c r="C8" s="380">
        <f>SUM(C6:C7)</f>
        <v>206473297</v>
      </c>
    </row>
    <row r="9" spans="1:5" ht="18.2" customHeight="1">
      <c r="A9" s="151"/>
      <c r="B9" s="383"/>
      <c r="C9" s="383"/>
    </row>
    <row r="10" spans="1:5" s="156" customFormat="1" ht="21.6" customHeight="1">
      <c r="A10" s="152" t="s">
        <v>253</v>
      </c>
      <c r="B10" s="386"/>
      <c r="C10" s="386"/>
    </row>
    <row r="11" spans="1:5" ht="21.6" customHeight="1">
      <c r="A11" s="155" t="s">
        <v>252</v>
      </c>
      <c r="B11" s="383">
        <v>1066466713</v>
      </c>
      <c r="C11" s="383">
        <v>2121315346</v>
      </c>
    </row>
    <row r="12" spans="1:5" ht="21.6" customHeight="1">
      <c r="A12" s="155" t="s">
        <v>254</v>
      </c>
      <c r="B12" s="383">
        <v>-109061876</v>
      </c>
      <c r="C12" s="383">
        <v>-94002471</v>
      </c>
    </row>
    <row r="13" spans="1:5" s="151" customFormat="1" ht="21.6" customHeight="1">
      <c r="A13" s="155" t="s">
        <v>833</v>
      </c>
      <c r="B13" s="383">
        <v>-17105245</v>
      </c>
      <c r="C13" s="383">
        <v>-21172996</v>
      </c>
    </row>
    <row r="14" spans="1:5" s="156" customFormat="1" ht="21.6" customHeight="1">
      <c r="A14" s="152" t="s">
        <v>255</v>
      </c>
      <c r="B14" s="380">
        <f>SUM(B11:B13)</f>
        <v>940299592</v>
      </c>
      <c r="C14" s="380">
        <f>SUM(C11:C13)</f>
        <v>2006139879</v>
      </c>
    </row>
    <row r="15" spans="1:5" ht="18" customHeight="1">
      <c r="A15" s="157"/>
      <c r="B15" s="383"/>
      <c r="C15" s="383"/>
    </row>
    <row r="16" spans="1:5" s="156" customFormat="1" hidden="1">
      <c r="A16" s="152" t="s">
        <v>245</v>
      </c>
      <c r="B16" s="386"/>
      <c r="C16" s="386"/>
    </row>
    <row r="17" spans="1:3" s="156" customFormat="1" ht="21.6" customHeight="1">
      <c r="A17" s="152" t="s">
        <v>834</v>
      </c>
      <c r="B17" s="381">
        <v>411785821</v>
      </c>
      <c r="C17" s="381">
        <v>434722091</v>
      </c>
    </row>
    <row r="18" spans="1:3" ht="18" customHeight="1">
      <c r="A18" s="157"/>
      <c r="B18" s="383"/>
      <c r="C18" s="383"/>
    </row>
    <row r="19" spans="1:3" s="156" customFormat="1" ht="21.6" customHeight="1">
      <c r="A19" s="152" t="s">
        <v>264</v>
      </c>
      <c r="B19" s="381">
        <v>11862051</v>
      </c>
      <c r="C19" s="381">
        <v>15011128</v>
      </c>
    </row>
    <row r="20" spans="1:3" s="156" customFormat="1" ht="21.6" hidden="1" customHeight="1">
      <c r="A20" s="152" t="s">
        <v>338</v>
      </c>
      <c r="B20" s="381">
        <v>0</v>
      </c>
      <c r="C20" s="381">
        <v>0</v>
      </c>
    </row>
    <row r="21" spans="1:3" s="156" customFormat="1" ht="18" customHeight="1">
      <c r="A21" s="152"/>
      <c r="B21" s="386"/>
      <c r="C21" s="386"/>
    </row>
    <row r="22" spans="1:3" s="156" customFormat="1" ht="21.6" customHeight="1" thickBot="1">
      <c r="A22" s="152" t="s">
        <v>246</v>
      </c>
      <c r="B22" s="382">
        <f>B8+B14+B17+B19+B20</f>
        <v>1594672391</v>
      </c>
      <c r="C22" s="382">
        <f>C8+C14+C17+C19+C20</f>
        <v>2662346395</v>
      </c>
    </row>
    <row r="23" spans="1:3" ht="19.5" thickTop="1">
      <c r="A23" s="151"/>
      <c r="B23" s="158"/>
      <c r="C23" s="159"/>
    </row>
    <row r="24" spans="1:3">
      <c r="A24" s="151"/>
      <c r="B24" s="158"/>
      <c r="C24" s="159"/>
    </row>
    <row r="25" spans="1:3">
      <c r="A25" s="160"/>
      <c r="B25" s="158"/>
      <c r="C25" s="159"/>
    </row>
    <row r="26" spans="1:3">
      <c r="A26" s="151"/>
      <c r="B26" s="158"/>
      <c r="C26" s="159"/>
    </row>
    <row r="27" spans="1:3">
      <c r="A27" s="151"/>
      <c r="B27" s="158"/>
      <c r="C27" s="159"/>
    </row>
    <row r="28" spans="1:3">
      <c r="A28" s="151"/>
      <c r="B28" s="158"/>
      <c r="C28" s="159"/>
    </row>
    <row r="29" spans="1:3">
      <c r="A29" s="151"/>
      <c r="B29" s="158"/>
      <c r="C29" s="159"/>
    </row>
    <row r="30" spans="1:3">
      <c r="A30" s="151"/>
      <c r="B30" s="158"/>
      <c r="C30" s="159"/>
    </row>
    <row r="31" spans="1:3">
      <c r="A31" s="151"/>
      <c r="B31" s="158"/>
      <c r="C31" s="159"/>
    </row>
    <row r="32" spans="1:3">
      <c r="A32" s="151"/>
      <c r="B32" s="158"/>
      <c r="C32" s="159"/>
    </row>
    <row r="33" spans="1:3">
      <c r="A33" s="151"/>
      <c r="B33" s="158"/>
      <c r="C33" s="159"/>
    </row>
    <row r="34" spans="1:3">
      <c r="A34" s="151"/>
      <c r="B34" s="158"/>
      <c r="C34" s="159"/>
    </row>
    <row r="35" spans="1:3">
      <c r="A35" s="151"/>
      <c r="B35" s="158"/>
      <c r="C35" s="159"/>
    </row>
    <row r="36" spans="1:3">
      <c r="A36" s="151"/>
      <c r="B36" s="158"/>
      <c r="C36" s="159"/>
    </row>
    <row r="37" spans="1:3">
      <c r="A37" s="151"/>
      <c r="B37" s="158"/>
      <c r="C37" s="159"/>
    </row>
  </sheetData>
  <mergeCells count="1">
    <mergeCell ref="A1:C1"/>
  </mergeCells>
  <printOptions horizontalCentered="1"/>
  <pageMargins left="0.7" right="0.7" top="1.25" bottom="0.7" header="0.5" footer="0.25"/>
  <pageSetup paperSize="9" firstPageNumber="6" orientation="portrait" useFirstPageNumber="1" r:id="rId1"/>
  <headerFooter alignWithMargins="0">
    <oddHeader>&amp;C&amp;"+,Bold"&amp;18
&amp;20___________________________________________________________&amp;R&amp;"Times New Roman,Regular"&amp;11
  مملكة البحرين
  الحساب الختامي الموحد للدولة للسنة المالية المنتهية في 31 ديسمبر 2015</oddHeader>
    <oddFooter>&amp;C&amp;"Arabic Transparent,Bold"&amp;20_______________________________________________&amp;"Arabic Transparent,Regular"&amp;14
&amp;"Times New Roman,Regular"&amp;P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D142"/>
  <sheetViews>
    <sheetView rightToLeft="1" view="pageBreakPreview" topLeftCell="A48" zoomScale="110" zoomScaleNormal="100" zoomScaleSheetLayoutView="110" zoomScalePageLayoutView="110" workbookViewId="0">
      <selection activeCell="A61" sqref="A61"/>
    </sheetView>
  </sheetViews>
  <sheetFormatPr defaultRowHeight="17.25" customHeight="1"/>
  <cols>
    <col min="1" max="1" width="42.7109375" style="163" customWidth="1"/>
    <col min="2" max="2" width="10.28515625" style="163" hidden="1" customWidth="1"/>
    <col min="3" max="3" width="14.140625" style="163" customWidth="1"/>
    <col min="4" max="4" width="14.42578125" style="163" customWidth="1"/>
    <col min="5" max="5" width="7.28515625" style="187" customWidth="1"/>
    <col min="6" max="6" width="13.85546875" style="163" customWidth="1"/>
    <col min="7" max="7" width="14.28515625" style="163" customWidth="1"/>
    <col min="8" max="8" width="7.28515625" style="187" customWidth="1"/>
    <col min="9" max="9" width="12.28515625" style="163" customWidth="1"/>
    <col min="10" max="10" width="12.5703125" style="163" customWidth="1"/>
    <col min="11" max="11" width="7.28515625" style="187" customWidth="1"/>
    <col min="12" max="12" width="16.7109375" style="163" bestFit="1" customWidth="1"/>
    <col min="13" max="13" width="15.5703125" style="163" bestFit="1" customWidth="1"/>
    <col min="14" max="16384" width="9.140625" style="163"/>
  </cols>
  <sheetData>
    <row r="1" spans="1:11" s="161" customFormat="1" ht="30.95" customHeight="1">
      <c r="A1" s="560" t="s">
        <v>250</v>
      </c>
      <c r="B1" s="560"/>
      <c r="C1" s="560"/>
      <c r="D1" s="560"/>
      <c r="E1" s="560"/>
      <c r="F1" s="560"/>
      <c r="G1" s="560"/>
      <c r="H1" s="560"/>
      <c r="I1" s="560"/>
      <c r="J1" s="560"/>
      <c r="K1" s="560"/>
    </row>
    <row r="2" spans="1:11" ht="24" customHeight="1">
      <c r="A2" s="162"/>
      <c r="B2" s="162"/>
      <c r="C2" s="565" t="s">
        <v>512</v>
      </c>
      <c r="D2" s="565"/>
      <c r="E2" s="565"/>
      <c r="F2" s="565"/>
      <c r="G2" s="565"/>
      <c r="H2" s="565"/>
      <c r="I2" s="565"/>
      <c r="J2" s="565"/>
      <c r="K2" s="565"/>
    </row>
    <row r="3" spans="1:11" s="165" customFormat="1" ht="15.95" customHeight="1">
      <c r="A3" s="562" t="s">
        <v>210</v>
      </c>
      <c r="B3" s="164"/>
      <c r="C3" s="564" t="s">
        <v>9</v>
      </c>
      <c r="D3" s="564"/>
      <c r="E3" s="564"/>
      <c r="F3" s="564" t="s">
        <v>16</v>
      </c>
      <c r="G3" s="564"/>
      <c r="H3" s="564"/>
      <c r="I3" s="563" t="s">
        <v>24</v>
      </c>
      <c r="J3" s="563"/>
      <c r="K3" s="563"/>
    </row>
    <row r="4" spans="1:11" s="169" customFormat="1" ht="42.95" customHeight="1">
      <c r="A4" s="563"/>
      <c r="B4" s="188" t="s">
        <v>876</v>
      </c>
      <c r="C4" s="167" t="s">
        <v>184</v>
      </c>
      <c r="D4" s="424" t="s">
        <v>565</v>
      </c>
      <c r="E4" s="547" t="s">
        <v>616</v>
      </c>
      <c r="F4" s="166" t="s">
        <v>184</v>
      </c>
      <c r="G4" s="167" t="s">
        <v>565</v>
      </c>
      <c r="H4" s="547" t="s">
        <v>615</v>
      </c>
      <c r="I4" s="429" t="s">
        <v>184</v>
      </c>
      <c r="J4" s="429" t="s">
        <v>565</v>
      </c>
      <c r="K4" s="166" t="s">
        <v>614</v>
      </c>
    </row>
    <row r="5" spans="1:11" s="165" customFormat="1" ht="17.100000000000001" customHeight="1">
      <c r="A5" s="170" t="s">
        <v>835</v>
      </c>
      <c r="B5" s="170">
        <v>11</v>
      </c>
      <c r="C5" s="548">
        <v>88100</v>
      </c>
      <c r="D5" s="549">
        <v>0</v>
      </c>
      <c r="E5" s="550">
        <v>0</v>
      </c>
      <c r="F5" s="548">
        <v>19317706</v>
      </c>
      <c r="G5" s="548">
        <v>19342000</v>
      </c>
      <c r="H5" s="551">
        <v>99.87</v>
      </c>
      <c r="I5" s="422">
        <v>0</v>
      </c>
      <c r="J5" s="422">
        <v>0</v>
      </c>
      <c r="K5" s="425">
        <v>0</v>
      </c>
    </row>
    <row r="6" spans="1:11" s="165" customFormat="1" ht="17.100000000000001" customHeight="1">
      <c r="A6" s="170" t="s">
        <v>563</v>
      </c>
      <c r="B6" s="170">
        <v>12</v>
      </c>
      <c r="C6" s="549">
        <v>0</v>
      </c>
      <c r="D6" s="549">
        <v>0</v>
      </c>
      <c r="E6" s="550">
        <v>0</v>
      </c>
      <c r="F6" s="548">
        <v>496154820</v>
      </c>
      <c r="G6" s="548">
        <v>494950000</v>
      </c>
      <c r="H6" s="551">
        <v>100.24</v>
      </c>
      <c r="I6" s="422">
        <v>0</v>
      </c>
      <c r="J6" s="422">
        <v>0</v>
      </c>
      <c r="K6" s="425">
        <v>0</v>
      </c>
    </row>
    <row r="7" spans="1:11" s="165" customFormat="1" ht="17.100000000000001" customHeight="1">
      <c r="A7" s="170" t="s">
        <v>193</v>
      </c>
      <c r="B7" s="170">
        <v>13</v>
      </c>
      <c r="C7" s="548">
        <v>47605960</v>
      </c>
      <c r="D7" s="548">
        <v>40454000</v>
      </c>
      <c r="E7" s="551">
        <v>117.68</v>
      </c>
      <c r="F7" s="548">
        <v>372640334</v>
      </c>
      <c r="G7" s="548">
        <v>350900000</v>
      </c>
      <c r="H7" s="551">
        <v>106.2</v>
      </c>
      <c r="I7" s="421">
        <v>31276833</v>
      </c>
      <c r="J7" s="421">
        <v>38755028</v>
      </c>
      <c r="K7" s="426">
        <v>80.7</v>
      </c>
    </row>
    <row r="8" spans="1:11" s="165" customFormat="1" ht="17.100000000000001" customHeight="1">
      <c r="A8" s="170" t="s">
        <v>257</v>
      </c>
      <c r="B8" s="170">
        <v>14</v>
      </c>
      <c r="C8" s="549">
        <v>0</v>
      </c>
      <c r="D8" s="549">
        <v>0</v>
      </c>
      <c r="E8" s="550">
        <v>0</v>
      </c>
      <c r="F8" s="548">
        <v>35889000</v>
      </c>
      <c r="G8" s="548">
        <v>35889000</v>
      </c>
      <c r="H8" s="551">
        <v>100</v>
      </c>
      <c r="I8" s="422">
        <v>0</v>
      </c>
      <c r="J8" s="422">
        <v>0</v>
      </c>
      <c r="K8" s="425">
        <v>0</v>
      </c>
    </row>
    <row r="9" spans="1:11" s="165" customFormat="1" ht="17.100000000000001" customHeight="1">
      <c r="A9" s="170" t="s">
        <v>780</v>
      </c>
      <c r="B9" s="170">
        <v>15</v>
      </c>
      <c r="C9" s="548">
        <v>13159</v>
      </c>
      <c r="D9" s="548">
        <v>5000</v>
      </c>
      <c r="E9" s="551">
        <v>263.17</v>
      </c>
      <c r="F9" s="548">
        <v>2609942</v>
      </c>
      <c r="G9" s="548">
        <v>2609942</v>
      </c>
      <c r="H9" s="551">
        <v>100</v>
      </c>
      <c r="I9" s="422">
        <v>0</v>
      </c>
      <c r="J9" s="422">
        <v>0</v>
      </c>
      <c r="K9" s="425">
        <v>0</v>
      </c>
    </row>
    <row r="10" spans="1:11" s="165" customFormat="1" ht="17.100000000000001" customHeight="1">
      <c r="A10" s="170" t="s">
        <v>194</v>
      </c>
      <c r="B10" s="170">
        <v>16</v>
      </c>
      <c r="C10" s="548">
        <v>1785623</v>
      </c>
      <c r="D10" s="548">
        <v>2055000</v>
      </c>
      <c r="E10" s="551">
        <v>86.89</v>
      </c>
      <c r="F10" s="548">
        <v>30933748</v>
      </c>
      <c r="G10" s="548">
        <v>30832586</v>
      </c>
      <c r="H10" s="551">
        <v>100.33000000000001</v>
      </c>
      <c r="I10" s="421">
        <v>987912</v>
      </c>
      <c r="J10" s="421">
        <v>2185198</v>
      </c>
      <c r="K10" s="426">
        <v>45.21</v>
      </c>
    </row>
    <row r="11" spans="1:11" s="165" customFormat="1" ht="17.100000000000001" customHeight="1">
      <c r="A11" s="170" t="s">
        <v>901</v>
      </c>
      <c r="B11" s="170">
        <v>18</v>
      </c>
      <c r="C11" s="548">
        <v>15836788</v>
      </c>
      <c r="D11" s="548">
        <v>10846000</v>
      </c>
      <c r="E11" s="551">
        <v>146.01999999999998</v>
      </c>
      <c r="F11" s="548">
        <v>12475822</v>
      </c>
      <c r="G11" s="548">
        <v>11294000</v>
      </c>
      <c r="H11" s="551">
        <v>110.46000000000001</v>
      </c>
      <c r="I11" s="421">
        <v>200090</v>
      </c>
      <c r="J11" s="421">
        <v>1894583</v>
      </c>
      <c r="K11" s="426">
        <v>10.56</v>
      </c>
    </row>
    <row r="12" spans="1:11" s="165" customFormat="1" ht="17.100000000000001" customHeight="1">
      <c r="A12" s="170" t="s">
        <v>195</v>
      </c>
      <c r="B12" s="171">
        <v>21</v>
      </c>
      <c r="C12" s="548">
        <v>1608282</v>
      </c>
      <c r="D12" s="548">
        <v>768000</v>
      </c>
      <c r="E12" s="551">
        <v>209.41</v>
      </c>
      <c r="F12" s="548">
        <v>334079327</v>
      </c>
      <c r="G12" s="548">
        <v>315972000</v>
      </c>
      <c r="H12" s="551">
        <v>105.72999999999999</v>
      </c>
      <c r="I12" s="421">
        <v>4432953</v>
      </c>
      <c r="J12" s="421">
        <v>13608151</v>
      </c>
      <c r="K12" s="426">
        <v>32.58</v>
      </c>
    </row>
    <row r="13" spans="1:11" s="165" customFormat="1" ht="17.100000000000001" customHeight="1">
      <c r="A13" s="170" t="s">
        <v>196</v>
      </c>
      <c r="B13" s="171">
        <v>22</v>
      </c>
      <c r="C13" s="548">
        <v>35063505</v>
      </c>
      <c r="D13" s="548">
        <v>33450000</v>
      </c>
      <c r="E13" s="551">
        <v>104.82000000000001</v>
      </c>
      <c r="F13" s="548">
        <v>277946873</v>
      </c>
      <c r="G13" s="548">
        <v>244412000</v>
      </c>
      <c r="H13" s="551">
        <v>113.72</v>
      </c>
      <c r="I13" s="421">
        <v>8570086</v>
      </c>
      <c r="J13" s="421">
        <v>16238207</v>
      </c>
      <c r="K13" s="426">
        <v>52.78</v>
      </c>
    </row>
    <row r="14" spans="1:11" s="165" customFormat="1" ht="40.5" customHeight="1">
      <c r="A14" s="542" t="s">
        <v>945</v>
      </c>
      <c r="B14" s="171">
        <v>23</v>
      </c>
      <c r="C14" s="552">
        <v>896658</v>
      </c>
      <c r="D14" s="552">
        <v>335000</v>
      </c>
      <c r="E14" s="553">
        <v>267.66000000000003</v>
      </c>
      <c r="F14" s="552">
        <v>11763129</v>
      </c>
      <c r="G14" s="552">
        <v>11912000</v>
      </c>
      <c r="H14" s="553">
        <v>98.75</v>
      </c>
      <c r="I14" s="543">
        <v>8548357</v>
      </c>
      <c r="J14" s="543">
        <v>16079981</v>
      </c>
      <c r="K14" s="544">
        <v>53.16</v>
      </c>
    </row>
    <row r="15" spans="1:11" s="165" customFormat="1" ht="17.100000000000001" customHeight="1">
      <c r="A15" s="170" t="s">
        <v>936</v>
      </c>
      <c r="B15" s="171">
        <v>24</v>
      </c>
      <c r="C15" s="548">
        <v>30559</v>
      </c>
      <c r="D15" s="548">
        <v>67000</v>
      </c>
      <c r="E15" s="551">
        <v>45.61</v>
      </c>
      <c r="F15" s="548">
        <v>6050055</v>
      </c>
      <c r="G15" s="548">
        <v>6050055</v>
      </c>
      <c r="H15" s="551">
        <v>100</v>
      </c>
      <c r="I15" s="421">
        <v>181466</v>
      </c>
      <c r="J15" s="421">
        <v>398945</v>
      </c>
      <c r="K15" s="426">
        <v>45.49</v>
      </c>
    </row>
    <row r="16" spans="1:11" s="165" customFormat="1" ht="17.100000000000001" customHeight="1">
      <c r="A16" s="170" t="s">
        <v>877</v>
      </c>
      <c r="B16" s="171">
        <v>26</v>
      </c>
      <c r="C16" s="548">
        <v>600896</v>
      </c>
      <c r="D16" s="548">
        <v>16000</v>
      </c>
      <c r="E16" s="551">
        <v>3755.6</v>
      </c>
      <c r="F16" s="548">
        <v>12228420</v>
      </c>
      <c r="G16" s="548">
        <v>12239000</v>
      </c>
      <c r="H16" s="551">
        <v>99.91</v>
      </c>
      <c r="I16" s="421">
        <v>6911289</v>
      </c>
      <c r="J16" s="421">
        <v>11020786</v>
      </c>
      <c r="K16" s="426">
        <v>62.71</v>
      </c>
    </row>
    <row r="17" spans="1:12" s="165" customFormat="1" ht="17.100000000000001" customHeight="1">
      <c r="A17" s="170" t="s">
        <v>604</v>
      </c>
      <c r="B17" s="171">
        <v>28</v>
      </c>
      <c r="C17" s="549">
        <v>0</v>
      </c>
      <c r="D17" s="549">
        <v>0</v>
      </c>
      <c r="E17" s="550">
        <v>0</v>
      </c>
      <c r="F17" s="548">
        <v>1663693</v>
      </c>
      <c r="G17" s="548">
        <v>1876000</v>
      </c>
      <c r="H17" s="551">
        <v>88.68</v>
      </c>
      <c r="I17" s="421">
        <v>261070</v>
      </c>
      <c r="J17" s="421">
        <v>296478</v>
      </c>
      <c r="K17" s="426">
        <v>88.06</v>
      </c>
    </row>
    <row r="18" spans="1:12" s="165" customFormat="1" ht="17.100000000000001" customHeight="1">
      <c r="A18" s="170" t="s">
        <v>937</v>
      </c>
      <c r="B18" s="171">
        <v>29</v>
      </c>
      <c r="C18" s="548">
        <v>7162</v>
      </c>
      <c r="D18" s="548">
        <v>5000</v>
      </c>
      <c r="E18" s="551">
        <v>143.25</v>
      </c>
      <c r="F18" s="548">
        <v>12079638</v>
      </c>
      <c r="G18" s="548">
        <v>12079639</v>
      </c>
      <c r="H18" s="551">
        <v>100</v>
      </c>
      <c r="I18" s="421">
        <v>970328</v>
      </c>
      <c r="J18" s="421">
        <v>2049023</v>
      </c>
      <c r="K18" s="426">
        <v>47.36</v>
      </c>
      <c r="L18" s="172"/>
    </row>
    <row r="19" spans="1:12" s="165" customFormat="1" ht="17.100000000000001" customHeight="1">
      <c r="A19" s="170" t="s">
        <v>878</v>
      </c>
      <c r="B19" s="171">
        <v>32</v>
      </c>
      <c r="C19" s="549">
        <v>0</v>
      </c>
      <c r="D19" s="549">
        <v>0</v>
      </c>
      <c r="E19" s="550">
        <v>0</v>
      </c>
      <c r="F19" s="548">
        <v>556013</v>
      </c>
      <c r="G19" s="548">
        <v>556013</v>
      </c>
      <c r="H19" s="551">
        <v>100</v>
      </c>
      <c r="I19" s="422">
        <v>0</v>
      </c>
      <c r="J19" s="422">
        <v>0</v>
      </c>
      <c r="K19" s="425">
        <v>0</v>
      </c>
      <c r="L19" s="172"/>
    </row>
    <row r="20" spans="1:12" s="165" customFormat="1" ht="17.100000000000001" customHeight="1">
      <c r="A20" s="170" t="s">
        <v>928</v>
      </c>
      <c r="B20" s="173">
        <v>34</v>
      </c>
      <c r="C20" s="548">
        <v>25161275</v>
      </c>
      <c r="D20" s="548">
        <v>19495000</v>
      </c>
      <c r="E20" s="551">
        <v>129.07</v>
      </c>
      <c r="F20" s="548">
        <v>12626368</v>
      </c>
      <c r="G20" s="548">
        <v>12153000</v>
      </c>
      <c r="H20" s="551">
        <v>103.89999999999999</v>
      </c>
      <c r="I20" s="421">
        <v>4793449</v>
      </c>
      <c r="J20" s="421">
        <v>13482609</v>
      </c>
      <c r="K20" s="426">
        <v>35.549999999999997</v>
      </c>
    </row>
    <row r="21" spans="1:12" s="165" customFormat="1" ht="17.100000000000001" customHeight="1">
      <c r="A21" s="170" t="s">
        <v>320</v>
      </c>
      <c r="B21" s="171">
        <v>36</v>
      </c>
      <c r="C21" s="548">
        <v>1975685</v>
      </c>
      <c r="D21" s="548">
        <v>34000</v>
      </c>
      <c r="E21" s="551">
        <v>5810.84</v>
      </c>
      <c r="F21" s="548">
        <v>5316719</v>
      </c>
      <c r="G21" s="548">
        <v>5316720</v>
      </c>
      <c r="H21" s="551">
        <v>100</v>
      </c>
      <c r="I21" s="421">
        <v>141827915</v>
      </c>
      <c r="J21" s="421">
        <v>171582617</v>
      </c>
      <c r="K21" s="426">
        <v>82.66</v>
      </c>
    </row>
    <row r="22" spans="1:12" s="165" customFormat="1" ht="17.100000000000001" customHeight="1">
      <c r="A22" s="170" t="s">
        <v>885</v>
      </c>
      <c r="B22" s="171">
        <v>70</v>
      </c>
      <c r="C22" s="549">
        <v>0</v>
      </c>
      <c r="D22" s="549">
        <v>0</v>
      </c>
      <c r="E22" s="550">
        <v>0</v>
      </c>
      <c r="F22" s="548">
        <v>1316372</v>
      </c>
      <c r="G22" s="548">
        <v>1860000</v>
      </c>
      <c r="H22" s="551">
        <v>70.77</v>
      </c>
      <c r="I22" s="421">
        <v>3000000</v>
      </c>
      <c r="J22" s="421">
        <v>3000000</v>
      </c>
      <c r="K22" s="426">
        <v>100</v>
      </c>
    </row>
    <row r="23" spans="1:12" s="165" customFormat="1" ht="17.100000000000001" customHeight="1">
      <c r="A23" s="423" t="s">
        <v>837</v>
      </c>
      <c r="B23" s="171" t="s">
        <v>881</v>
      </c>
      <c r="C23" s="549">
        <v>0</v>
      </c>
      <c r="D23" s="549">
        <v>0</v>
      </c>
      <c r="E23" s="550">
        <v>0</v>
      </c>
      <c r="F23" s="548">
        <v>3282119</v>
      </c>
      <c r="G23" s="548">
        <v>3642126</v>
      </c>
      <c r="H23" s="551">
        <v>90.115498475341056</v>
      </c>
      <c r="I23" s="421">
        <v>15000</v>
      </c>
      <c r="J23" s="421">
        <v>15000</v>
      </c>
      <c r="K23" s="426">
        <v>100</v>
      </c>
    </row>
    <row r="24" spans="1:12" s="165" customFormat="1" ht="17.100000000000001" customHeight="1">
      <c r="A24" s="423" t="s">
        <v>838</v>
      </c>
      <c r="B24" s="171" t="s">
        <v>880</v>
      </c>
      <c r="C24" s="549">
        <v>0</v>
      </c>
      <c r="D24" s="549">
        <v>0</v>
      </c>
      <c r="E24" s="550">
        <v>0</v>
      </c>
      <c r="F24" s="548">
        <v>552634</v>
      </c>
      <c r="G24" s="548">
        <v>587144</v>
      </c>
      <c r="H24" s="551">
        <v>94.122736500756204</v>
      </c>
      <c r="I24" s="422">
        <v>0</v>
      </c>
      <c r="J24" s="422">
        <v>0</v>
      </c>
      <c r="K24" s="425">
        <v>0</v>
      </c>
    </row>
    <row r="25" spans="1:12" s="165" customFormat="1" ht="17.100000000000001" customHeight="1">
      <c r="A25" s="170" t="s">
        <v>800</v>
      </c>
      <c r="B25" s="171">
        <v>40</v>
      </c>
      <c r="C25" s="549">
        <v>0</v>
      </c>
      <c r="D25" s="549">
        <v>0</v>
      </c>
      <c r="E25" s="550">
        <v>0</v>
      </c>
      <c r="F25" s="548">
        <v>206439</v>
      </c>
      <c r="G25" s="548">
        <v>279000</v>
      </c>
      <c r="H25" s="551">
        <v>73.989999999999995</v>
      </c>
      <c r="I25" s="422">
        <v>0</v>
      </c>
      <c r="J25" s="422">
        <v>0</v>
      </c>
      <c r="K25" s="425">
        <v>0</v>
      </c>
    </row>
    <row r="26" spans="1:12" s="165" customFormat="1" ht="17.100000000000001" customHeight="1">
      <c r="A26" s="170" t="s">
        <v>660</v>
      </c>
      <c r="B26" s="171">
        <v>41</v>
      </c>
      <c r="C26" s="548">
        <v>317845</v>
      </c>
      <c r="D26" s="548">
        <v>143000</v>
      </c>
      <c r="E26" s="551">
        <v>222.27</v>
      </c>
      <c r="F26" s="548">
        <v>6894165</v>
      </c>
      <c r="G26" s="548">
        <v>6894165</v>
      </c>
      <c r="H26" s="551">
        <v>100</v>
      </c>
      <c r="I26" s="421">
        <v>211391</v>
      </c>
      <c r="J26" s="421">
        <v>900753</v>
      </c>
      <c r="K26" s="426">
        <v>23.47</v>
      </c>
    </row>
    <row r="27" spans="1:12" s="174" customFormat="1" ht="30.95" customHeight="1">
      <c r="A27" s="560" t="s">
        <v>251</v>
      </c>
      <c r="B27" s="560"/>
      <c r="C27" s="560"/>
      <c r="D27" s="560"/>
      <c r="E27" s="560"/>
      <c r="F27" s="560"/>
      <c r="G27" s="560"/>
      <c r="H27" s="560"/>
      <c r="I27" s="560"/>
      <c r="J27" s="560"/>
      <c r="K27" s="560"/>
    </row>
    <row r="28" spans="1:12" ht="24" customHeight="1">
      <c r="A28" s="162"/>
      <c r="B28" s="162"/>
      <c r="C28" s="561" t="s">
        <v>512</v>
      </c>
      <c r="D28" s="561"/>
      <c r="E28" s="561"/>
      <c r="F28" s="561"/>
      <c r="G28" s="561"/>
      <c r="H28" s="561"/>
      <c r="I28" s="561"/>
      <c r="J28" s="561"/>
      <c r="K28" s="561"/>
    </row>
    <row r="29" spans="1:12" s="165" customFormat="1" ht="15.95" customHeight="1">
      <c r="A29" s="562" t="s">
        <v>210</v>
      </c>
      <c r="B29" s="164"/>
      <c r="C29" s="564" t="s">
        <v>9</v>
      </c>
      <c r="D29" s="564"/>
      <c r="E29" s="564"/>
      <c r="F29" s="564" t="s">
        <v>16</v>
      </c>
      <c r="G29" s="564"/>
      <c r="H29" s="564"/>
      <c r="I29" s="563" t="s">
        <v>24</v>
      </c>
      <c r="J29" s="563"/>
      <c r="K29" s="563"/>
    </row>
    <row r="30" spans="1:12" s="169" customFormat="1" ht="42.95" customHeight="1">
      <c r="A30" s="563"/>
      <c r="B30" s="188"/>
      <c r="C30" s="167" t="s">
        <v>184</v>
      </c>
      <c r="D30" s="424" t="s">
        <v>565</v>
      </c>
      <c r="E30" s="547" t="s">
        <v>616</v>
      </c>
      <c r="F30" s="166" t="s">
        <v>184</v>
      </c>
      <c r="G30" s="167" t="s">
        <v>565</v>
      </c>
      <c r="H30" s="547" t="s">
        <v>615</v>
      </c>
      <c r="I30" s="429" t="s">
        <v>184</v>
      </c>
      <c r="J30" s="429" t="s">
        <v>565</v>
      </c>
      <c r="K30" s="168" t="s">
        <v>614</v>
      </c>
    </row>
    <row r="31" spans="1:12" s="169" customFormat="1" ht="27.95" customHeight="1">
      <c r="A31" s="423" t="s">
        <v>580</v>
      </c>
      <c r="B31" s="171">
        <v>43</v>
      </c>
      <c r="C31" s="549">
        <v>0</v>
      </c>
      <c r="D31" s="549">
        <v>0</v>
      </c>
      <c r="E31" s="550">
        <v>0</v>
      </c>
      <c r="F31" s="548">
        <v>15463923</v>
      </c>
      <c r="G31" s="548">
        <v>15465000</v>
      </c>
      <c r="H31" s="551">
        <v>99.99</v>
      </c>
      <c r="I31" s="422">
        <v>0</v>
      </c>
      <c r="J31" s="422">
        <v>0</v>
      </c>
      <c r="K31" s="425">
        <v>0</v>
      </c>
    </row>
    <row r="32" spans="1:12" s="169" customFormat="1" ht="18" customHeight="1">
      <c r="A32" s="391" t="s">
        <v>939</v>
      </c>
      <c r="B32" s="171">
        <v>46</v>
      </c>
      <c r="C32" s="548">
        <v>622154</v>
      </c>
      <c r="D32" s="548">
        <v>267000</v>
      </c>
      <c r="E32" s="551">
        <v>233.02</v>
      </c>
      <c r="F32" s="548">
        <v>45258498</v>
      </c>
      <c r="G32" s="548">
        <v>45258498</v>
      </c>
      <c r="H32" s="551">
        <v>100</v>
      </c>
      <c r="I32" s="421">
        <v>86617663</v>
      </c>
      <c r="J32" s="421">
        <v>119104897</v>
      </c>
      <c r="K32" s="426">
        <v>72.72</v>
      </c>
    </row>
    <row r="33" spans="1:238" s="165" customFormat="1" ht="18" customHeight="1">
      <c r="A33" s="389" t="s">
        <v>564</v>
      </c>
      <c r="B33" s="171">
        <v>47</v>
      </c>
      <c r="C33" s="549">
        <v>0</v>
      </c>
      <c r="D33" s="549">
        <v>0</v>
      </c>
      <c r="E33" s="550">
        <v>0</v>
      </c>
      <c r="F33" s="548">
        <v>325500000</v>
      </c>
      <c r="G33" s="548">
        <v>325500000</v>
      </c>
      <c r="H33" s="551">
        <v>100</v>
      </c>
      <c r="I33" s="422">
        <v>0</v>
      </c>
      <c r="J33" s="422">
        <v>0</v>
      </c>
      <c r="K33" s="425">
        <v>0</v>
      </c>
    </row>
    <row r="34" spans="1:238" s="165" customFormat="1" ht="18" customHeight="1">
      <c r="A34" s="389" t="s">
        <v>826</v>
      </c>
      <c r="B34" s="171">
        <v>48</v>
      </c>
      <c r="C34" s="548">
        <v>44085405</v>
      </c>
      <c r="D34" s="548">
        <v>37292000</v>
      </c>
      <c r="E34" s="550">
        <v>118.22</v>
      </c>
      <c r="F34" s="548">
        <v>32609660</v>
      </c>
      <c r="G34" s="548">
        <v>32851000</v>
      </c>
      <c r="H34" s="551">
        <v>99.27</v>
      </c>
      <c r="I34" s="421">
        <v>4039329</v>
      </c>
      <c r="J34" s="421">
        <v>8478946</v>
      </c>
      <c r="K34" s="426">
        <v>47.64</v>
      </c>
    </row>
    <row r="35" spans="1:238" s="165" customFormat="1" ht="18" customHeight="1">
      <c r="A35" s="389" t="s">
        <v>212</v>
      </c>
      <c r="B35" s="171">
        <v>50</v>
      </c>
      <c r="C35" s="549">
        <v>0</v>
      </c>
      <c r="D35" s="549">
        <v>0</v>
      </c>
      <c r="E35" s="550">
        <v>0</v>
      </c>
      <c r="F35" s="548">
        <v>40050000</v>
      </c>
      <c r="G35" s="548">
        <v>40050000</v>
      </c>
      <c r="H35" s="551">
        <v>100</v>
      </c>
      <c r="I35" s="421">
        <v>5953424</v>
      </c>
      <c r="J35" s="421">
        <v>6000000</v>
      </c>
      <c r="K35" s="426">
        <v>99.22</v>
      </c>
    </row>
    <row r="36" spans="1:238" s="179" customFormat="1" ht="18" customHeight="1">
      <c r="A36" s="389" t="s">
        <v>260</v>
      </c>
      <c r="B36" s="171">
        <v>51</v>
      </c>
      <c r="C36" s="548">
        <v>7564</v>
      </c>
      <c r="D36" s="549">
        <v>0</v>
      </c>
      <c r="E36" s="550">
        <v>0</v>
      </c>
      <c r="F36" s="548">
        <v>2515446</v>
      </c>
      <c r="G36" s="548">
        <v>2515446</v>
      </c>
      <c r="H36" s="551">
        <v>100</v>
      </c>
      <c r="I36" s="422">
        <v>0</v>
      </c>
      <c r="J36" s="422">
        <v>0</v>
      </c>
      <c r="K36" s="425">
        <v>0</v>
      </c>
      <c r="L36" s="176"/>
      <c r="M36" s="165"/>
      <c r="N36" s="165"/>
      <c r="O36" s="177"/>
      <c r="P36" s="178"/>
      <c r="Q36" s="165"/>
      <c r="R36" s="165"/>
      <c r="S36" s="177"/>
      <c r="T36" s="178"/>
      <c r="U36" s="165"/>
      <c r="V36" s="165"/>
      <c r="W36" s="177"/>
      <c r="X36" s="176"/>
      <c r="Y36" s="165"/>
      <c r="Z36" s="165"/>
      <c r="AA36" s="177"/>
      <c r="AB36" s="178"/>
      <c r="AC36" s="165"/>
      <c r="AD36" s="165"/>
      <c r="AE36" s="177"/>
      <c r="AF36" s="178"/>
      <c r="AG36" s="165"/>
      <c r="AH36" s="165"/>
      <c r="AI36" s="177"/>
      <c r="AJ36" s="176"/>
      <c r="AK36" s="165"/>
      <c r="AL36" s="165"/>
      <c r="AM36" s="177"/>
      <c r="AN36" s="178"/>
      <c r="AO36" s="165"/>
      <c r="AP36" s="165"/>
      <c r="AQ36" s="177"/>
      <c r="AR36" s="178"/>
      <c r="AS36" s="165"/>
      <c r="AT36" s="165"/>
      <c r="AU36" s="177"/>
      <c r="AV36" s="176"/>
      <c r="AW36" s="165"/>
      <c r="AX36" s="165"/>
      <c r="AY36" s="177"/>
      <c r="AZ36" s="178"/>
      <c r="BA36" s="165"/>
      <c r="BB36" s="165"/>
      <c r="BC36" s="177"/>
      <c r="BD36" s="178"/>
      <c r="BE36" s="165"/>
      <c r="BF36" s="165"/>
      <c r="BG36" s="177"/>
      <c r="BH36" s="176"/>
      <c r="BI36" s="165"/>
      <c r="BJ36" s="165"/>
      <c r="BK36" s="177"/>
      <c r="BL36" s="178"/>
      <c r="BM36" s="165"/>
      <c r="BN36" s="165"/>
      <c r="BO36" s="177"/>
      <c r="BP36" s="178"/>
      <c r="BQ36" s="165"/>
      <c r="BR36" s="165"/>
      <c r="BS36" s="177"/>
      <c r="BT36" s="176"/>
      <c r="BU36" s="165"/>
      <c r="BV36" s="165"/>
      <c r="BW36" s="177"/>
      <c r="BX36" s="178"/>
      <c r="BY36" s="165"/>
      <c r="BZ36" s="165"/>
      <c r="CA36" s="177"/>
      <c r="CB36" s="178"/>
      <c r="CC36" s="165"/>
      <c r="CD36" s="165"/>
      <c r="CE36" s="177"/>
      <c r="CF36" s="176"/>
      <c r="CG36" s="165"/>
      <c r="CH36" s="165"/>
      <c r="CI36" s="177"/>
      <c r="CJ36" s="178"/>
      <c r="CK36" s="165"/>
      <c r="CL36" s="165"/>
      <c r="CM36" s="177"/>
      <c r="CN36" s="178"/>
      <c r="CO36" s="165"/>
      <c r="CP36" s="165"/>
      <c r="CQ36" s="177"/>
      <c r="CR36" s="176"/>
      <c r="CS36" s="165"/>
      <c r="CT36" s="165"/>
      <c r="CU36" s="177"/>
      <c r="CV36" s="178"/>
      <c r="CW36" s="165"/>
      <c r="CX36" s="165"/>
      <c r="CY36" s="177"/>
      <c r="CZ36" s="178"/>
      <c r="DA36" s="165"/>
      <c r="DB36" s="165"/>
      <c r="DC36" s="178"/>
      <c r="DD36" s="165"/>
      <c r="DE36" s="165"/>
      <c r="DF36" s="177"/>
      <c r="DG36" s="178"/>
      <c r="DH36" s="165"/>
      <c r="DI36" s="165"/>
      <c r="DJ36" s="177"/>
      <c r="DK36" s="176"/>
      <c r="DL36" s="165"/>
      <c r="DM36" s="165"/>
      <c r="DN36" s="177"/>
      <c r="DO36" s="178"/>
      <c r="DP36" s="165"/>
      <c r="DQ36" s="165"/>
      <c r="DR36" s="177"/>
      <c r="DS36" s="178"/>
      <c r="DT36" s="165"/>
      <c r="DU36" s="165"/>
      <c r="DV36" s="177"/>
      <c r="DW36" s="176"/>
      <c r="DX36" s="165"/>
      <c r="DY36" s="165"/>
      <c r="DZ36" s="177"/>
      <c r="EA36" s="178"/>
      <c r="EB36" s="165"/>
      <c r="EC36" s="165"/>
      <c r="ED36" s="177"/>
      <c r="EE36" s="178"/>
      <c r="EF36" s="165"/>
      <c r="EG36" s="165"/>
      <c r="EH36" s="177"/>
      <c r="EI36" s="176"/>
      <c r="EJ36" s="165"/>
      <c r="EK36" s="165"/>
      <c r="EL36" s="177"/>
      <c r="EM36" s="178"/>
      <c r="EN36" s="165"/>
      <c r="EO36" s="165"/>
      <c r="EP36" s="177"/>
      <c r="EQ36" s="178"/>
      <c r="ER36" s="165"/>
      <c r="ES36" s="165"/>
      <c r="ET36" s="177"/>
      <c r="EU36" s="176"/>
      <c r="EV36" s="165"/>
      <c r="EW36" s="165"/>
      <c r="EX36" s="177"/>
      <c r="EY36" s="178"/>
      <c r="EZ36" s="165"/>
      <c r="FA36" s="165"/>
      <c r="FB36" s="177"/>
      <c r="FC36" s="178"/>
      <c r="FD36" s="165"/>
      <c r="FE36" s="165"/>
      <c r="FF36" s="177"/>
      <c r="FG36" s="176"/>
      <c r="FH36" s="165"/>
      <c r="FI36" s="165"/>
      <c r="FJ36" s="177"/>
      <c r="FK36" s="178"/>
      <c r="FL36" s="165"/>
      <c r="FM36" s="165"/>
      <c r="FN36" s="177"/>
      <c r="FO36" s="178"/>
      <c r="FP36" s="165"/>
      <c r="FQ36" s="165"/>
      <c r="FR36" s="177"/>
      <c r="FS36" s="176"/>
      <c r="FT36" s="165"/>
      <c r="FU36" s="165"/>
      <c r="FV36" s="177"/>
      <c r="FW36" s="178"/>
      <c r="FX36" s="165"/>
      <c r="FY36" s="165"/>
      <c r="FZ36" s="177"/>
      <c r="GA36" s="178"/>
      <c r="GB36" s="165"/>
      <c r="GC36" s="165"/>
      <c r="GD36" s="177"/>
      <c r="GE36" s="176"/>
      <c r="GF36" s="165"/>
      <c r="GG36" s="165"/>
      <c r="GH36" s="177"/>
      <c r="GI36" s="178"/>
      <c r="GJ36" s="165"/>
      <c r="GK36" s="165"/>
      <c r="GL36" s="177"/>
      <c r="GM36" s="178"/>
      <c r="GN36" s="165"/>
      <c r="GO36" s="165"/>
      <c r="GP36" s="177"/>
      <c r="GQ36" s="176"/>
      <c r="GR36" s="165"/>
      <c r="GS36" s="165"/>
      <c r="GT36" s="177"/>
      <c r="GU36" s="178"/>
      <c r="GV36" s="165"/>
      <c r="GW36" s="165"/>
      <c r="GX36" s="177"/>
      <c r="GY36" s="178"/>
      <c r="GZ36" s="165"/>
      <c r="HA36" s="165"/>
      <c r="HB36" s="177"/>
      <c r="HC36" s="176"/>
      <c r="HD36" s="165"/>
      <c r="HE36" s="165"/>
      <c r="HF36" s="177"/>
      <c r="HG36" s="178"/>
      <c r="HH36" s="165"/>
      <c r="HI36" s="165"/>
      <c r="HJ36" s="177"/>
      <c r="HK36" s="178"/>
      <c r="HL36" s="165"/>
      <c r="HM36" s="165"/>
      <c r="HN36" s="177"/>
      <c r="HO36" s="176"/>
      <c r="HP36" s="165"/>
      <c r="HQ36" s="165"/>
      <c r="HR36" s="177"/>
      <c r="HS36" s="178"/>
      <c r="HT36" s="165"/>
      <c r="HU36" s="165"/>
      <c r="HV36" s="177"/>
      <c r="HW36" s="178"/>
      <c r="HX36" s="165"/>
      <c r="HY36" s="165"/>
      <c r="HZ36" s="177"/>
      <c r="IA36" s="176"/>
      <c r="IB36" s="165"/>
      <c r="IC36" s="165"/>
      <c r="ID36" s="177"/>
    </row>
    <row r="37" spans="1:238" s="179" customFormat="1" ht="18" customHeight="1">
      <c r="A37" s="389" t="s">
        <v>314</v>
      </c>
      <c r="B37" s="171">
        <v>54</v>
      </c>
      <c r="C37" s="548">
        <v>1350</v>
      </c>
      <c r="D37" s="549">
        <v>0</v>
      </c>
      <c r="E37" s="550">
        <v>0</v>
      </c>
      <c r="F37" s="548">
        <v>1489032</v>
      </c>
      <c r="G37" s="548">
        <v>1584546</v>
      </c>
      <c r="H37" s="551">
        <v>93.97</v>
      </c>
      <c r="I37" s="422">
        <v>0</v>
      </c>
      <c r="J37" s="422">
        <v>0</v>
      </c>
      <c r="K37" s="425">
        <v>0</v>
      </c>
      <c r="L37" s="176"/>
      <c r="M37" s="165"/>
      <c r="N37" s="165"/>
      <c r="O37" s="177"/>
      <c r="P37" s="178"/>
      <c r="Q37" s="165"/>
      <c r="R37" s="165"/>
      <c r="S37" s="177"/>
      <c r="T37" s="178"/>
      <c r="U37" s="165"/>
      <c r="V37" s="165"/>
      <c r="W37" s="177"/>
      <c r="X37" s="176"/>
      <c r="Y37" s="165"/>
      <c r="Z37" s="165"/>
      <c r="AA37" s="177"/>
      <c r="AB37" s="178"/>
      <c r="AC37" s="165"/>
      <c r="AD37" s="165"/>
      <c r="AE37" s="177"/>
      <c r="AF37" s="178"/>
      <c r="AG37" s="165"/>
      <c r="AH37" s="165"/>
      <c r="AI37" s="177"/>
      <c r="AJ37" s="176"/>
      <c r="AK37" s="165"/>
      <c r="AL37" s="165"/>
      <c r="AM37" s="177"/>
      <c r="AN37" s="178"/>
      <c r="AO37" s="165"/>
      <c r="AP37" s="165"/>
      <c r="AQ37" s="177"/>
      <c r="AR37" s="178"/>
      <c r="AS37" s="165"/>
      <c r="AT37" s="165"/>
      <c r="AU37" s="177"/>
      <c r="AV37" s="176"/>
      <c r="AW37" s="165"/>
      <c r="AX37" s="165"/>
      <c r="AY37" s="177"/>
      <c r="AZ37" s="178"/>
      <c r="BA37" s="165"/>
      <c r="BB37" s="165"/>
      <c r="BC37" s="177"/>
      <c r="BD37" s="178"/>
      <c r="BE37" s="165"/>
      <c r="BF37" s="165"/>
      <c r="BG37" s="177"/>
      <c r="BH37" s="176"/>
      <c r="BI37" s="165"/>
      <c r="BJ37" s="165"/>
      <c r="BK37" s="177"/>
      <c r="BL37" s="178"/>
      <c r="BM37" s="165"/>
      <c r="BN37" s="165"/>
      <c r="BO37" s="177"/>
      <c r="BP37" s="178"/>
      <c r="BQ37" s="165"/>
      <c r="BR37" s="165"/>
      <c r="BS37" s="177"/>
      <c r="BT37" s="176"/>
      <c r="BU37" s="165"/>
      <c r="BV37" s="165"/>
      <c r="BW37" s="177"/>
      <c r="BX37" s="178"/>
      <c r="BY37" s="165"/>
      <c r="BZ37" s="165"/>
      <c r="CA37" s="177"/>
      <c r="CB37" s="178"/>
      <c r="CC37" s="165"/>
      <c r="CD37" s="165"/>
      <c r="CE37" s="177"/>
      <c r="CF37" s="176"/>
      <c r="CG37" s="165"/>
      <c r="CH37" s="165"/>
      <c r="CI37" s="177"/>
      <c r="CJ37" s="178"/>
      <c r="CK37" s="165"/>
      <c r="CL37" s="165"/>
      <c r="CM37" s="177"/>
      <c r="CN37" s="178"/>
      <c r="CO37" s="165"/>
      <c r="CP37" s="165"/>
      <c r="CQ37" s="177"/>
      <c r="CR37" s="176"/>
      <c r="CS37" s="165"/>
      <c r="CT37" s="165"/>
      <c r="CU37" s="177"/>
      <c r="CV37" s="178"/>
      <c r="CW37" s="165"/>
      <c r="CX37" s="165"/>
      <c r="CY37" s="177"/>
      <c r="CZ37" s="178"/>
      <c r="DA37" s="165"/>
      <c r="DB37" s="165"/>
      <c r="DC37" s="178"/>
      <c r="DD37" s="165"/>
      <c r="DE37" s="165"/>
      <c r="DF37" s="177"/>
      <c r="DG37" s="178"/>
      <c r="DH37" s="165"/>
      <c r="DI37" s="165"/>
      <c r="DJ37" s="177"/>
      <c r="DK37" s="176"/>
      <c r="DL37" s="165"/>
      <c r="DM37" s="165"/>
      <c r="DN37" s="177"/>
      <c r="DO37" s="178"/>
      <c r="DP37" s="165"/>
      <c r="DQ37" s="165"/>
      <c r="DR37" s="177"/>
      <c r="DS37" s="178"/>
      <c r="DT37" s="165"/>
      <c r="DU37" s="165"/>
      <c r="DV37" s="177"/>
      <c r="DW37" s="176"/>
      <c r="DX37" s="165"/>
      <c r="DY37" s="165"/>
      <c r="DZ37" s="177"/>
      <c r="EA37" s="178"/>
      <c r="EB37" s="165"/>
      <c r="EC37" s="165"/>
      <c r="ED37" s="177"/>
      <c r="EE37" s="178"/>
      <c r="EF37" s="165"/>
      <c r="EG37" s="165"/>
      <c r="EH37" s="177"/>
      <c r="EI37" s="176"/>
      <c r="EJ37" s="165"/>
      <c r="EK37" s="165"/>
      <c r="EL37" s="177"/>
      <c r="EM37" s="178"/>
      <c r="EN37" s="165"/>
      <c r="EO37" s="165"/>
      <c r="EP37" s="177"/>
      <c r="EQ37" s="178"/>
      <c r="ER37" s="165"/>
      <c r="ES37" s="165"/>
      <c r="ET37" s="177"/>
      <c r="EU37" s="176"/>
      <c r="EV37" s="165"/>
      <c r="EW37" s="165"/>
      <c r="EX37" s="177"/>
      <c r="EY37" s="178"/>
      <c r="EZ37" s="165"/>
      <c r="FA37" s="165"/>
      <c r="FB37" s="177"/>
      <c r="FC37" s="178"/>
      <c r="FD37" s="165"/>
      <c r="FE37" s="165"/>
      <c r="FF37" s="177"/>
      <c r="FG37" s="176"/>
      <c r="FH37" s="165"/>
      <c r="FI37" s="165"/>
      <c r="FJ37" s="177"/>
      <c r="FK37" s="178"/>
      <c r="FL37" s="165"/>
      <c r="FM37" s="165"/>
      <c r="FN37" s="177"/>
      <c r="FO37" s="178"/>
      <c r="FP37" s="165"/>
      <c r="FQ37" s="165"/>
      <c r="FR37" s="177"/>
      <c r="FS37" s="176"/>
      <c r="FT37" s="165"/>
      <c r="FU37" s="165"/>
      <c r="FV37" s="177"/>
      <c r="FW37" s="178"/>
      <c r="FX37" s="165"/>
      <c r="FY37" s="165"/>
      <c r="FZ37" s="177"/>
      <c r="GA37" s="178"/>
      <c r="GB37" s="165"/>
      <c r="GC37" s="165"/>
      <c r="GD37" s="177"/>
      <c r="GE37" s="176"/>
      <c r="GF37" s="165"/>
      <c r="GG37" s="165"/>
      <c r="GH37" s="177"/>
      <c r="GI37" s="178"/>
      <c r="GJ37" s="165"/>
      <c r="GK37" s="165"/>
      <c r="GL37" s="177"/>
      <c r="GM37" s="178"/>
      <c r="GN37" s="165"/>
      <c r="GO37" s="165"/>
      <c r="GP37" s="177"/>
      <c r="GQ37" s="176"/>
      <c r="GR37" s="165"/>
      <c r="GS37" s="165"/>
      <c r="GT37" s="177"/>
      <c r="GU37" s="178"/>
      <c r="GV37" s="165"/>
      <c r="GW37" s="165"/>
      <c r="GX37" s="177"/>
      <c r="GY37" s="178"/>
      <c r="GZ37" s="165"/>
      <c r="HA37" s="165"/>
      <c r="HB37" s="177"/>
      <c r="HC37" s="176"/>
      <c r="HD37" s="165"/>
      <c r="HE37" s="165"/>
      <c r="HF37" s="177"/>
      <c r="HG37" s="178"/>
      <c r="HH37" s="165"/>
      <c r="HI37" s="165"/>
      <c r="HJ37" s="177"/>
      <c r="HK37" s="178"/>
      <c r="HL37" s="165"/>
      <c r="HM37" s="165"/>
      <c r="HN37" s="177"/>
      <c r="HO37" s="176"/>
      <c r="HP37" s="165"/>
      <c r="HQ37" s="165"/>
      <c r="HR37" s="177"/>
      <c r="HS37" s="178"/>
      <c r="HT37" s="165"/>
      <c r="HU37" s="165"/>
      <c r="HV37" s="177"/>
      <c r="HW37" s="178"/>
      <c r="HX37" s="165"/>
      <c r="HY37" s="165"/>
      <c r="HZ37" s="177"/>
      <c r="IA37" s="176"/>
      <c r="IB37" s="165"/>
      <c r="IC37" s="165"/>
      <c r="ID37" s="177"/>
    </row>
    <row r="38" spans="1:238" s="179" customFormat="1" ht="18" customHeight="1">
      <c r="A38" s="389" t="s">
        <v>827</v>
      </c>
      <c r="B38" s="171">
        <v>55</v>
      </c>
      <c r="C38" s="548">
        <v>6677</v>
      </c>
      <c r="D38" s="549">
        <v>0</v>
      </c>
      <c r="E38" s="550">
        <v>0</v>
      </c>
      <c r="F38" s="548">
        <v>700150</v>
      </c>
      <c r="G38" s="548">
        <v>708500</v>
      </c>
      <c r="H38" s="551">
        <v>98.82</v>
      </c>
      <c r="I38" s="421">
        <v>1091600</v>
      </c>
      <c r="J38" s="421">
        <v>1432483</v>
      </c>
      <c r="K38" s="426">
        <v>76.2</v>
      </c>
      <c r="L38" s="176"/>
      <c r="M38" s="165"/>
      <c r="N38" s="165"/>
      <c r="O38" s="177"/>
      <c r="P38" s="178"/>
      <c r="Q38" s="165"/>
      <c r="R38" s="165"/>
      <c r="S38" s="177"/>
      <c r="T38" s="178"/>
      <c r="U38" s="165"/>
      <c r="V38" s="165"/>
      <c r="W38" s="177"/>
      <c r="X38" s="176"/>
      <c r="Y38" s="165"/>
      <c r="Z38" s="165"/>
      <c r="AA38" s="177"/>
      <c r="AB38" s="178"/>
      <c r="AC38" s="165"/>
      <c r="AD38" s="165"/>
      <c r="AE38" s="177"/>
      <c r="AF38" s="178"/>
      <c r="AG38" s="165"/>
      <c r="AH38" s="165"/>
      <c r="AI38" s="177"/>
      <c r="AJ38" s="176"/>
      <c r="AK38" s="165"/>
      <c r="AL38" s="165"/>
      <c r="AM38" s="177"/>
      <c r="AN38" s="178"/>
      <c r="AO38" s="165"/>
      <c r="AP38" s="165"/>
      <c r="AQ38" s="177"/>
      <c r="AR38" s="178"/>
      <c r="AS38" s="165"/>
      <c r="AT38" s="165"/>
      <c r="AU38" s="177"/>
      <c r="AV38" s="176"/>
      <c r="AW38" s="165"/>
      <c r="AX38" s="165"/>
      <c r="AY38" s="177"/>
      <c r="AZ38" s="178"/>
      <c r="BA38" s="165"/>
      <c r="BB38" s="165"/>
      <c r="BC38" s="177"/>
      <c r="BD38" s="178"/>
      <c r="BE38" s="165"/>
      <c r="BF38" s="165"/>
      <c r="BG38" s="177"/>
      <c r="BH38" s="176"/>
      <c r="BI38" s="165"/>
      <c r="BJ38" s="165"/>
      <c r="BK38" s="177"/>
      <c r="BL38" s="178"/>
      <c r="BM38" s="165"/>
      <c r="BN38" s="165"/>
      <c r="BO38" s="177"/>
      <c r="BP38" s="178"/>
      <c r="BQ38" s="165"/>
      <c r="BR38" s="165"/>
      <c r="BS38" s="177"/>
      <c r="BT38" s="176"/>
      <c r="BU38" s="165"/>
      <c r="BV38" s="165"/>
      <c r="BW38" s="177"/>
      <c r="BX38" s="178"/>
      <c r="BY38" s="165"/>
      <c r="BZ38" s="165"/>
      <c r="CA38" s="177"/>
      <c r="CB38" s="178"/>
      <c r="CC38" s="165"/>
      <c r="CD38" s="165"/>
      <c r="CE38" s="177"/>
      <c r="CF38" s="176"/>
      <c r="CG38" s="165"/>
      <c r="CH38" s="165"/>
      <c r="CI38" s="177"/>
      <c r="CJ38" s="178"/>
      <c r="CK38" s="165"/>
      <c r="CL38" s="165"/>
      <c r="CM38" s="177"/>
      <c r="CN38" s="178"/>
      <c r="CO38" s="165"/>
      <c r="CP38" s="165"/>
      <c r="CQ38" s="177"/>
      <c r="CR38" s="176"/>
      <c r="CS38" s="165"/>
      <c r="CT38" s="165"/>
      <c r="CU38" s="177"/>
      <c r="CV38" s="178"/>
      <c r="CW38" s="165"/>
      <c r="CX38" s="165"/>
      <c r="CY38" s="177"/>
      <c r="CZ38" s="178"/>
      <c r="DA38" s="165"/>
      <c r="DB38" s="165"/>
      <c r="DC38" s="178"/>
      <c r="DD38" s="165"/>
      <c r="DE38" s="165"/>
      <c r="DF38" s="177"/>
      <c r="DG38" s="178"/>
      <c r="DH38" s="165"/>
      <c r="DI38" s="165"/>
      <c r="DJ38" s="177"/>
      <c r="DK38" s="176"/>
      <c r="DL38" s="165"/>
      <c r="DM38" s="165"/>
      <c r="DN38" s="177"/>
      <c r="DO38" s="178"/>
      <c r="DP38" s="165"/>
      <c r="DQ38" s="165"/>
      <c r="DR38" s="177"/>
      <c r="DS38" s="178"/>
      <c r="DT38" s="165"/>
      <c r="DU38" s="165"/>
      <c r="DV38" s="177"/>
      <c r="DW38" s="176"/>
      <c r="DX38" s="165"/>
      <c r="DY38" s="165"/>
      <c r="DZ38" s="177"/>
      <c r="EA38" s="178"/>
      <c r="EB38" s="165"/>
      <c r="EC38" s="165"/>
      <c r="ED38" s="177"/>
      <c r="EE38" s="178"/>
      <c r="EF38" s="165"/>
      <c r="EG38" s="165"/>
      <c r="EH38" s="177"/>
      <c r="EI38" s="176"/>
      <c r="EJ38" s="165"/>
      <c r="EK38" s="165"/>
      <c r="EL38" s="177"/>
      <c r="EM38" s="178"/>
      <c r="EN38" s="165"/>
      <c r="EO38" s="165"/>
      <c r="EP38" s="177"/>
      <c r="EQ38" s="178"/>
      <c r="ER38" s="165"/>
      <c r="ES38" s="165"/>
      <c r="ET38" s="177"/>
      <c r="EU38" s="176"/>
      <c r="EV38" s="165"/>
      <c r="EW38" s="165"/>
      <c r="EX38" s="177"/>
      <c r="EY38" s="178"/>
      <c r="EZ38" s="165"/>
      <c r="FA38" s="165"/>
      <c r="FB38" s="177"/>
      <c r="FC38" s="178"/>
      <c r="FD38" s="165"/>
      <c r="FE38" s="165"/>
      <c r="FF38" s="177"/>
      <c r="FG38" s="176"/>
      <c r="FH38" s="165"/>
      <c r="FI38" s="165"/>
      <c r="FJ38" s="177"/>
      <c r="FK38" s="178"/>
      <c r="FL38" s="165"/>
      <c r="FM38" s="165"/>
      <c r="FN38" s="177"/>
      <c r="FO38" s="178"/>
      <c r="FP38" s="165"/>
      <c r="FQ38" s="165"/>
      <c r="FR38" s="177"/>
      <c r="FS38" s="176"/>
      <c r="FT38" s="165"/>
      <c r="FU38" s="165"/>
      <c r="FV38" s="177"/>
      <c r="FW38" s="178"/>
      <c r="FX38" s="165"/>
      <c r="FY38" s="165"/>
      <c r="FZ38" s="177"/>
      <c r="GA38" s="178"/>
      <c r="GB38" s="165"/>
      <c r="GC38" s="165"/>
      <c r="GD38" s="177"/>
      <c r="GE38" s="176"/>
      <c r="GF38" s="165"/>
      <c r="GG38" s="165"/>
      <c r="GH38" s="177"/>
      <c r="GI38" s="178"/>
      <c r="GJ38" s="165"/>
      <c r="GK38" s="165"/>
      <c r="GL38" s="177"/>
      <c r="GM38" s="178"/>
      <c r="GN38" s="165"/>
      <c r="GO38" s="165"/>
      <c r="GP38" s="177"/>
      <c r="GQ38" s="176"/>
      <c r="GR38" s="165"/>
      <c r="GS38" s="165"/>
      <c r="GT38" s="177"/>
      <c r="GU38" s="178"/>
      <c r="GV38" s="165"/>
      <c r="GW38" s="165"/>
      <c r="GX38" s="177"/>
      <c r="GY38" s="178"/>
      <c r="GZ38" s="165"/>
      <c r="HA38" s="165"/>
      <c r="HB38" s="177"/>
      <c r="HC38" s="176"/>
      <c r="HD38" s="165"/>
      <c r="HE38" s="165"/>
      <c r="HF38" s="177"/>
      <c r="HG38" s="178"/>
      <c r="HH38" s="165"/>
      <c r="HI38" s="165"/>
      <c r="HJ38" s="177"/>
      <c r="HK38" s="178"/>
      <c r="HL38" s="165"/>
      <c r="HM38" s="165"/>
      <c r="HN38" s="177"/>
      <c r="HO38" s="176"/>
      <c r="HP38" s="165"/>
      <c r="HQ38" s="165"/>
      <c r="HR38" s="177"/>
      <c r="HS38" s="178"/>
      <c r="HT38" s="165"/>
      <c r="HU38" s="165"/>
      <c r="HV38" s="177"/>
      <c r="HW38" s="178"/>
      <c r="HX38" s="165"/>
      <c r="HY38" s="165"/>
      <c r="HZ38" s="177"/>
      <c r="IA38" s="176"/>
      <c r="IB38" s="165"/>
      <c r="IC38" s="165"/>
      <c r="ID38" s="177"/>
    </row>
    <row r="39" spans="1:238" s="165" customFormat="1" ht="18" customHeight="1">
      <c r="A39" s="389" t="s">
        <v>887</v>
      </c>
      <c r="B39" s="171">
        <v>59</v>
      </c>
      <c r="C39" s="548">
        <v>8825</v>
      </c>
      <c r="D39" s="549">
        <v>0</v>
      </c>
      <c r="E39" s="550">
        <v>0</v>
      </c>
      <c r="F39" s="548">
        <v>1159176</v>
      </c>
      <c r="G39" s="548">
        <v>1159177</v>
      </c>
      <c r="H39" s="551">
        <v>100</v>
      </c>
      <c r="I39" s="421">
        <v>114432</v>
      </c>
      <c r="J39" s="421">
        <v>200000</v>
      </c>
      <c r="K39" s="426">
        <v>57.220000000000006</v>
      </c>
    </row>
    <row r="40" spans="1:238" s="165" customFormat="1" ht="18" customHeight="1">
      <c r="A40" s="389" t="s">
        <v>954</v>
      </c>
      <c r="B40" s="170">
        <v>60</v>
      </c>
      <c r="C40" s="548">
        <v>127995763</v>
      </c>
      <c r="D40" s="548">
        <v>128041000</v>
      </c>
      <c r="E40" s="550">
        <v>99.960000000000008</v>
      </c>
      <c r="F40" s="548">
        <v>839384766</v>
      </c>
      <c r="G40" s="548">
        <v>960857378</v>
      </c>
      <c r="H40" s="551">
        <v>87.22999999999999</v>
      </c>
      <c r="I40" s="421">
        <v>100302253</v>
      </c>
      <c r="J40" s="421">
        <v>146536854</v>
      </c>
      <c r="K40" s="426">
        <v>68.45</v>
      </c>
    </row>
    <row r="41" spans="1:238" s="165" customFormat="1" ht="18" customHeight="1">
      <c r="A41" s="389" t="s">
        <v>244</v>
      </c>
      <c r="B41" s="171">
        <v>62</v>
      </c>
      <c r="C41" s="548">
        <v>1594672391</v>
      </c>
      <c r="D41" s="548">
        <v>1700787000</v>
      </c>
      <c r="E41" s="551">
        <v>93.76</v>
      </c>
      <c r="F41" s="549">
        <v>0</v>
      </c>
      <c r="G41" s="549">
        <v>0</v>
      </c>
      <c r="H41" s="550">
        <v>0</v>
      </c>
      <c r="I41" s="422">
        <v>0</v>
      </c>
      <c r="J41" s="422">
        <v>0</v>
      </c>
      <c r="K41" s="425">
        <v>0</v>
      </c>
    </row>
    <row r="42" spans="1:238" s="165" customFormat="1" ht="18" customHeight="1">
      <c r="A42" s="389" t="s">
        <v>521</v>
      </c>
      <c r="B42" s="171">
        <v>65</v>
      </c>
      <c r="C42" s="548">
        <v>1718527</v>
      </c>
      <c r="D42" s="548">
        <v>1492000</v>
      </c>
      <c r="E42" s="551">
        <v>115.17999999999999</v>
      </c>
      <c r="F42" s="548">
        <v>22993262</v>
      </c>
      <c r="G42" s="548">
        <v>23552053</v>
      </c>
      <c r="H42" s="551">
        <v>97.63</v>
      </c>
      <c r="I42" s="421">
        <v>7511345</v>
      </c>
      <c r="J42" s="421">
        <v>12647048</v>
      </c>
      <c r="K42" s="426">
        <v>59.39</v>
      </c>
      <c r="L42" s="180"/>
    </row>
    <row r="43" spans="1:238" s="165" customFormat="1" ht="18" customHeight="1">
      <c r="A43" s="389" t="s">
        <v>879</v>
      </c>
      <c r="B43" s="171">
        <v>66</v>
      </c>
      <c r="C43" s="548">
        <v>1796674</v>
      </c>
      <c r="D43" s="549">
        <v>0</v>
      </c>
      <c r="E43" s="550">
        <v>0</v>
      </c>
      <c r="F43" s="548">
        <v>7672968</v>
      </c>
      <c r="G43" s="548">
        <v>7673000</v>
      </c>
      <c r="H43" s="551">
        <v>100</v>
      </c>
      <c r="I43" s="421">
        <v>4650195</v>
      </c>
      <c r="J43" s="421">
        <v>10208947</v>
      </c>
      <c r="K43" s="426">
        <v>45.550000000000004</v>
      </c>
      <c r="L43" s="172"/>
    </row>
    <row r="44" spans="1:238" s="165" customFormat="1" ht="18" customHeight="1">
      <c r="A44" s="272" t="s">
        <v>770</v>
      </c>
      <c r="B44" s="171">
        <v>67</v>
      </c>
      <c r="C44" s="549">
        <v>0</v>
      </c>
      <c r="D44" s="549">
        <v>0</v>
      </c>
      <c r="E44" s="550">
        <v>0</v>
      </c>
      <c r="F44" s="548">
        <v>279387</v>
      </c>
      <c r="G44" s="548">
        <v>279388</v>
      </c>
      <c r="H44" s="551">
        <v>100</v>
      </c>
      <c r="I44" s="421">
        <v>237637</v>
      </c>
      <c r="J44" s="421">
        <v>465611</v>
      </c>
      <c r="K44" s="426">
        <v>51.04</v>
      </c>
    </row>
    <row r="45" spans="1:238" s="165" customFormat="1" ht="18" customHeight="1">
      <c r="A45" s="389" t="s">
        <v>882</v>
      </c>
      <c r="B45" s="171">
        <v>68</v>
      </c>
      <c r="C45" s="548">
        <v>7804</v>
      </c>
      <c r="D45" s="549">
        <v>0</v>
      </c>
      <c r="E45" s="550">
        <v>0</v>
      </c>
      <c r="F45" s="548">
        <v>3361118</v>
      </c>
      <c r="G45" s="548">
        <v>3361118</v>
      </c>
      <c r="H45" s="551">
        <v>100</v>
      </c>
      <c r="I45" s="422">
        <v>0</v>
      </c>
      <c r="J45" s="422">
        <v>0</v>
      </c>
      <c r="K45" s="425">
        <v>0</v>
      </c>
      <c r="L45" s="172"/>
    </row>
    <row r="46" spans="1:238" s="165" customFormat="1" ht="18" customHeight="1">
      <c r="A46" s="389" t="s">
        <v>199</v>
      </c>
      <c r="B46" s="171">
        <v>72</v>
      </c>
      <c r="C46" s="548">
        <v>6731</v>
      </c>
      <c r="D46" s="548">
        <v>5000</v>
      </c>
      <c r="E46" s="551">
        <v>134.62</v>
      </c>
      <c r="F46" s="548">
        <v>5916829</v>
      </c>
      <c r="G46" s="548">
        <v>5916829</v>
      </c>
      <c r="H46" s="551">
        <v>100</v>
      </c>
      <c r="I46" s="421">
        <v>134694</v>
      </c>
      <c r="J46" s="421">
        <v>859506</v>
      </c>
      <c r="K46" s="426">
        <v>15.67</v>
      </c>
    </row>
    <row r="47" spans="1:238" s="165" customFormat="1" ht="18" customHeight="1">
      <c r="A47" s="389" t="s">
        <v>803</v>
      </c>
      <c r="B47" s="171">
        <v>71</v>
      </c>
      <c r="C47" s="549">
        <v>0</v>
      </c>
      <c r="D47" s="549">
        <v>0</v>
      </c>
      <c r="E47" s="550">
        <v>0</v>
      </c>
      <c r="F47" s="548">
        <v>1429566</v>
      </c>
      <c r="G47" s="548">
        <v>1566000</v>
      </c>
      <c r="H47" s="551">
        <v>91.29</v>
      </c>
      <c r="I47" s="422">
        <v>0</v>
      </c>
      <c r="J47" s="422">
        <v>0</v>
      </c>
      <c r="K47" s="425">
        <v>0</v>
      </c>
    </row>
    <row r="48" spans="1:238" s="165" customFormat="1" ht="27.95" customHeight="1">
      <c r="A48" s="391" t="s">
        <v>946</v>
      </c>
      <c r="B48" s="171">
        <v>73</v>
      </c>
      <c r="C48" s="548">
        <v>2465286</v>
      </c>
      <c r="D48" s="548">
        <v>1683000</v>
      </c>
      <c r="E48" s="550">
        <v>146.48000000000002</v>
      </c>
      <c r="F48" s="548">
        <v>9016838</v>
      </c>
      <c r="G48" s="548">
        <v>8614000</v>
      </c>
      <c r="H48" s="551">
        <v>104.67999999999999</v>
      </c>
      <c r="I48" s="421">
        <v>4768215</v>
      </c>
      <c r="J48" s="421">
        <v>6287379</v>
      </c>
      <c r="K48" s="426">
        <v>75.84</v>
      </c>
    </row>
    <row r="49" spans="1:12" s="165" customFormat="1" ht="18" customHeight="1">
      <c r="A49" s="389" t="s">
        <v>581</v>
      </c>
      <c r="B49" s="171">
        <v>75</v>
      </c>
      <c r="C49" s="548">
        <v>585</v>
      </c>
      <c r="D49" s="549">
        <v>0</v>
      </c>
      <c r="E49" s="550">
        <v>0</v>
      </c>
      <c r="F49" s="548">
        <v>11175614</v>
      </c>
      <c r="G49" s="548">
        <v>11184000</v>
      </c>
      <c r="H49" s="551">
        <v>99.929999999999993</v>
      </c>
      <c r="I49" s="422">
        <v>0</v>
      </c>
      <c r="J49" s="422">
        <v>0</v>
      </c>
      <c r="K49" s="425">
        <v>0</v>
      </c>
    </row>
    <row r="50" spans="1:12" s="165" customFormat="1" ht="18" customHeight="1">
      <c r="A50" s="389" t="s">
        <v>886</v>
      </c>
      <c r="B50" s="171">
        <v>76</v>
      </c>
      <c r="C50" s="548">
        <v>6215</v>
      </c>
      <c r="D50" s="549">
        <v>0</v>
      </c>
      <c r="E50" s="550">
        <v>0</v>
      </c>
      <c r="F50" s="548">
        <v>13009295</v>
      </c>
      <c r="G50" s="548">
        <v>12608000</v>
      </c>
      <c r="H50" s="551">
        <v>103.18</v>
      </c>
      <c r="I50" s="421">
        <v>123848</v>
      </c>
      <c r="J50" s="421">
        <v>236087</v>
      </c>
      <c r="K50" s="426">
        <v>52.459999999999994</v>
      </c>
    </row>
    <row r="51" spans="1:12" s="165" customFormat="1" ht="18" customHeight="1">
      <c r="A51" s="391" t="s">
        <v>902</v>
      </c>
      <c r="B51" s="181">
        <v>77</v>
      </c>
      <c r="C51" s="548">
        <v>8775</v>
      </c>
      <c r="D51" s="548">
        <v>10000</v>
      </c>
      <c r="E51" s="550">
        <v>87.75</v>
      </c>
      <c r="F51" s="548">
        <v>4255942</v>
      </c>
      <c r="G51" s="548">
        <v>4255942</v>
      </c>
      <c r="H51" s="551">
        <v>100</v>
      </c>
      <c r="I51" s="421">
        <v>1037004</v>
      </c>
      <c r="J51" s="421">
        <v>1588824</v>
      </c>
      <c r="K51" s="426">
        <v>65.27</v>
      </c>
    </row>
    <row r="52" spans="1:12" s="165" customFormat="1" ht="30.95" customHeight="1">
      <c r="A52" s="560" t="s">
        <v>251</v>
      </c>
      <c r="B52" s="560"/>
      <c r="C52" s="560"/>
      <c r="D52" s="560"/>
      <c r="E52" s="560"/>
      <c r="F52" s="560"/>
      <c r="G52" s="560"/>
      <c r="H52" s="560"/>
      <c r="I52" s="560"/>
      <c r="J52" s="560"/>
      <c r="K52" s="560"/>
    </row>
    <row r="53" spans="1:12" s="165" customFormat="1" ht="24" customHeight="1">
      <c r="A53" s="162"/>
      <c r="B53" s="162"/>
      <c r="C53" s="561" t="s">
        <v>512</v>
      </c>
      <c r="D53" s="561"/>
      <c r="E53" s="561"/>
      <c r="F53" s="561"/>
      <c r="G53" s="561"/>
      <c r="H53" s="561"/>
      <c r="I53" s="561"/>
      <c r="J53" s="561"/>
      <c r="K53" s="561"/>
    </row>
    <row r="54" spans="1:12" s="165" customFormat="1" ht="15.95" customHeight="1">
      <c r="A54" s="562" t="s">
        <v>210</v>
      </c>
      <c r="B54" s="164"/>
      <c r="C54" s="564" t="s">
        <v>9</v>
      </c>
      <c r="D54" s="564"/>
      <c r="E54" s="564"/>
      <c r="F54" s="564" t="s">
        <v>16</v>
      </c>
      <c r="G54" s="564"/>
      <c r="H54" s="564"/>
      <c r="I54" s="563" t="s">
        <v>24</v>
      </c>
      <c r="J54" s="563"/>
      <c r="K54" s="563"/>
    </row>
    <row r="55" spans="1:12" s="165" customFormat="1" ht="42.95" customHeight="1">
      <c r="A55" s="563"/>
      <c r="B55" s="188"/>
      <c r="C55" s="167" t="s">
        <v>184</v>
      </c>
      <c r="D55" s="424" t="s">
        <v>565</v>
      </c>
      <c r="E55" s="547" t="s">
        <v>616</v>
      </c>
      <c r="F55" s="166" t="s">
        <v>184</v>
      </c>
      <c r="G55" s="167" t="s">
        <v>565</v>
      </c>
      <c r="H55" s="547" t="s">
        <v>615</v>
      </c>
      <c r="I55" s="429" t="s">
        <v>184</v>
      </c>
      <c r="J55" s="429" t="s">
        <v>565</v>
      </c>
      <c r="K55" s="168" t="s">
        <v>614</v>
      </c>
    </row>
    <row r="56" spans="1:12" s="165" customFormat="1" ht="18" customHeight="1">
      <c r="A56" s="389" t="s">
        <v>213</v>
      </c>
      <c r="B56" s="171">
        <v>78</v>
      </c>
      <c r="C56" s="548">
        <v>20970182</v>
      </c>
      <c r="D56" s="548">
        <v>20376000</v>
      </c>
      <c r="E56" s="550">
        <v>102.91999999999999</v>
      </c>
      <c r="F56" s="548">
        <v>8656735</v>
      </c>
      <c r="G56" s="548">
        <v>8656735</v>
      </c>
      <c r="H56" s="551">
        <v>100</v>
      </c>
      <c r="I56" s="421">
        <v>543113</v>
      </c>
      <c r="J56" s="421">
        <v>2314215</v>
      </c>
      <c r="K56" s="426">
        <v>23.47</v>
      </c>
    </row>
    <row r="57" spans="1:12" s="165" customFormat="1" ht="18" customHeight="1">
      <c r="A57" s="389" t="s">
        <v>926</v>
      </c>
      <c r="B57" s="171">
        <v>79</v>
      </c>
      <c r="C57" s="549">
        <v>0</v>
      </c>
      <c r="D57" s="549">
        <v>0</v>
      </c>
      <c r="E57" s="550">
        <v>0</v>
      </c>
      <c r="F57" s="548">
        <v>235180</v>
      </c>
      <c r="G57" s="548">
        <v>279000</v>
      </c>
      <c r="H57" s="551">
        <v>84.289999999999992</v>
      </c>
      <c r="I57" s="422">
        <v>0</v>
      </c>
      <c r="J57" s="422">
        <v>0</v>
      </c>
      <c r="K57" s="425">
        <v>0</v>
      </c>
    </row>
    <row r="58" spans="1:12" s="165" customFormat="1" ht="18" customHeight="1">
      <c r="A58" s="389" t="s">
        <v>238</v>
      </c>
      <c r="B58" s="171">
        <v>81</v>
      </c>
      <c r="C58" s="548">
        <v>17509</v>
      </c>
      <c r="D58" s="548">
        <v>3000</v>
      </c>
      <c r="E58" s="550">
        <v>583.65</v>
      </c>
      <c r="F58" s="548">
        <v>7939930</v>
      </c>
      <c r="G58" s="548">
        <v>8004000</v>
      </c>
      <c r="H58" s="551">
        <v>99.2</v>
      </c>
      <c r="I58" s="421">
        <v>2483482</v>
      </c>
      <c r="J58" s="421">
        <v>2500000</v>
      </c>
      <c r="K58" s="426">
        <v>99.339999999999989</v>
      </c>
    </row>
    <row r="59" spans="1:12" s="165" customFormat="1" ht="18" customHeight="1">
      <c r="A59" s="389" t="s">
        <v>316</v>
      </c>
      <c r="B59" s="171">
        <v>83</v>
      </c>
      <c r="C59" s="548">
        <v>116766540</v>
      </c>
      <c r="D59" s="548">
        <v>99700000</v>
      </c>
      <c r="E59" s="550">
        <v>117.12</v>
      </c>
      <c r="F59" s="548">
        <v>17919129</v>
      </c>
      <c r="G59" s="548">
        <v>15110000</v>
      </c>
      <c r="H59" s="551">
        <v>91.679999999999993</v>
      </c>
      <c r="I59" s="421">
        <v>1648470</v>
      </c>
      <c r="J59" s="421">
        <v>3474254</v>
      </c>
      <c r="K59" s="426">
        <v>47.449999999999996</v>
      </c>
    </row>
    <row r="60" spans="1:12" s="165" customFormat="1" ht="18" customHeight="1">
      <c r="A60" s="389" t="s">
        <v>925</v>
      </c>
      <c r="B60" s="171">
        <v>88</v>
      </c>
      <c r="C60" s="549">
        <v>0</v>
      </c>
      <c r="D60" s="549">
        <v>0</v>
      </c>
      <c r="E60" s="550">
        <v>0</v>
      </c>
      <c r="F60" s="548">
        <v>41160511</v>
      </c>
      <c r="G60" s="548">
        <v>37930000</v>
      </c>
      <c r="H60" s="551">
        <v>108.52</v>
      </c>
      <c r="I60" s="421">
        <v>10234270</v>
      </c>
      <c r="J60" s="421">
        <v>16157590</v>
      </c>
      <c r="K60" s="426">
        <v>63.339999999999996</v>
      </c>
    </row>
    <row r="61" spans="1:12" s="165" customFormat="1" ht="20.25" customHeight="1" thickBot="1">
      <c r="A61" s="182" t="s">
        <v>2</v>
      </c>
      <c r="B61" s="182"/>
      <c r="C61" s="554">
        <f>SUM(C5:C60)</f>
        <v>2042156454</v>
      </c>
      <c r="D61" s="554">
        <f>SUM(D5:D60)</f>
        <v>2097329000</v>
      </c>
      <c r="E61" s="555">
        <f>C61/D61*100</f>
        <v>97.369390019400868</v>
      </c>
      <c r="F61" s="554">
        <f>SUM(F5:F60)</f>
        <v>3115736291</v>
      </c>
      <c r="G61" s="554">
        <f>SUM(G5:G60)</f>
        <v>3156586000</v>
      </c>
      <c r="H61" s="555">
        <f>F61/G61*100</f>
        <v>98.705889559162969</v>
      </c>
      <c r="I61" s="191">
        <f>SUM(I5:I60)</f>
        <v>443679113</v>
      </c>
      <c r="J61" s="191">
        <f>SUM(J5:J60)</f>
        <v>630000000</v>
      </c>
      <c r="K61" s="428">
        <f>I61/J61*100</f>
        <v>70.425256031746031</v>
      </c>
    </row>
    <row r="62" spans="1:12" ht="10.5" customHeight="1" thickTop="1">
      <c r="A62" s="183"/>
      <c r="B62" s="183"/>
      <c r="C62" s="183"/>
      <c r="D62" s="183"/>
      <c r="E62" s="184"/>
      <c r="F62" s="183"/>
      <c r="G62" s="183"/>
      <c r="H62" s="184"/>
      <c r="I62" s="183"/>
      <c r="J62" s="183"/>
      <c r="K62" s="184"/>
      <c r="L62" s="174"/>
    </row>
    <row r="63" spans="1:12" ht="17.25" customHeight="1">
      <c r="A63" s="174"/>
      <c r="B63" s="174"/>
      <c r="C63" s="174"/>
      <c r="D63" s="174"/>
      <c r="E63" s="174"/>
      <c r="F63" s="174"/>
      <c r="G63" s="174"/>
      <c r="H63" s="174"/>
      <c r="I63" s="174"/>
      <c r="J63" s="174"/>
      <c r="K63" s="185"/>
      <c r="L63" s="174"/>
    </row>
    <row r="64" spans="1:12" ht="17.25" customHeight="1">
      <c r="A64" s="174"/>
      <c r="B64" s="174"/>
      <c r="C64" s="174"/>
      <c r="D64" s="174"/>
      <c r="E64" s="185"/>
      <c r="F64" s="174"/>
      <c r="G64" s="174"/>
      <c r="H64" s="185"/>
      <c r="I64" s="174"/>
      <c r="J64" s="174"/>
      <c r="K64" s="185"/>
      <c r="L64" s="174"/>
    </row>
    <row r="65" spans="1:12" ht="17.25" customHeight="1">
      <c r="A65" s="174"/>
      <c r="B65" s="174"/>
      <c r="C65" s="174"/>
      <c r="D65" s="174"/>
      <c r="E65" s="185"/>
      <c r="F65" s="174"/>
      <c r="G65" s="174"/>
      <c r="H65" s="185"/>
      <c r="I65" s="174"/>
      <c r="J65" s="174"/>
      <c r="K65" s="185"/>
      <c r="L65" s="174"/>
    </row>
    <row r="66" spans="1:12" ht="17.25" customHeight="1">
      <c r="A66" s="174"/>
      <c r="B66" s="174"/>
      <c r="C66" s="174"/>
      <c r="D66" s="174"/>
      <c r="E66" s="185"/>
      <c r="F66" s="174"/>
      <c r="G66" s="174"/>
      <c r="H66" s="185"/>
      <c r="I66" s="174"/>
      <c r="J66" s="174"/>
      <c r="K66" s="185"/>
      <c r="L66" s="174"/>
    </row>
    <row r="67" spans="1:12" ht="17.25" customHeight="1">
      <c r="A67" s="174"/>
      <c r="B67" s="174"/>
      <c r="C67" s="174"/>
      <c r="D67" s="174"/>
      <c r="E67" s="185"/>
      <c r="F67" s="174"/>
      <c r="G67" s="174"/>
      <c r="H67" s="185"/>
      <c r="I67" s="174"/>
      <c r="J67" s="174"/>
      <c r="K67" s="185"/>
      <c r="L67" s="174"/>
    </row>
    <row r="68" spans="1:12" ht="17.25" customHeight="1">
      <c r="A68" s="174"/>
      <c r="B68" s="174"/>
      <c r="C68" s="174"/>
      <c r="D68" s="174"/>
      <c r="E68" s="185"/>
      <c r="F68" s="174"/>
      <c r="G68" s="174"/>
      <c r="H68" s="185"/>
      <c r="I68" s="174"/>
      <c r="J68" s="174"/>
      <c r="K68" s="185"/>
      <c r="L68" s="174"/>
    </row>
    <row r="69" spans="1:12" ht="17.25" customHeight="1">
      <c r="A69" s="186"/>
      <c r="B69" s="186"/>
      <c r="C69" s="174"/>
      <c r="D69" s="174"/>
      <c r="E69" s="185"/>
      <c r="F69" s="174"/>
      <c r="G69" s="174"/>
      <c r="H69" s="185"/>
      <c r="I69" s="174"/>
      <c r="J69" s="174"/>
      <c r="K69" s="185"/>
      <c r="L69" s="174"/>
    </row>
    <row r="70" spans="1:12" ht="17.25" customHeight="1">
      <c r="A70" s="174"/>
      <c r="B70" s="174"/>
      <c r="C70" s="174"/>
      <c r="D70" s="174"/>
      <c r="E70" s="185"/>
      <c r="F70" s="174"/>
      <c r="G70" s="174"/>
      <c r="H70" s="185"/>
      <c r="I70" s="174"/>
      <c r="J70" s="174"/>
      <c r="K70" s="185"/>
      <c r="L70" s="174"/>
    </row>
    <row r="71" spans="1:12" ht="17.25" customHeight="1">
      <c r="A71" s="174"/>
      <c r="B71" s="174"/>
      <c r="C71" s="174"/>
      <c r="D71" s="174"/>
      <c r="E71" s="185"/>
      <c r="F71" s="174"/>
      <c r="G71" s="174"/>
      <c r="H71" s="185"/>
      <c r="I71" s="174"/>
      <c r="J71" s="174"/>
      <c r="K71" s="185"/>
      <c r="L71" s="174"/>
    </row>
    <row r="72" spans="1:12" ht="17.25" customHeight="1">
      <c r="A72" s="174"/>
      <c r="B72" s="174"/>
      <c r="C72" s="174"/>
      <c r="D72" s="174"/>
      <c r="E72" s="185"/>
      <c r="F72" s="174"/>
      <c r="G72" s="174"/>
      <c r="H72" s="185"/>
      <c r="I72" s="174"/>
      <c r="J72" s="174"/>
      <c r="K72" s="185"/>
      <c r="L72" s="174"/>
    </row>
    <row r="73" spans="1:12" ht="17.25" customHeight="1">
      <c r="A73" s="174"/>
      <c r="B73" s="174"/>
      <c r="C73" s="174"/>
      <c r="D73" s="174"/>
      <c r="E73" s="185"/>
      <c r="F73" s="174"/>
      <c r="G73" s="174"/>
      <c r="H73" s="185"/>
      <c r="I73" s="174"/>
      <c r="J73" s="174"/>
      <c r="K73" s="185"/>
      <c r="L73" s="174"/>
    </row>
    <row r="74" spans="1:12" ht="17.25" customHeight="1">
      <c r="A74" s="174"/>
      <c r="B74" s="174"/>
      <c r="C74" s="174"/>
      <c r="D74" s="174"/>
      <c r="E74" s="185"/>
      <c r="F74" s="174"/>
      <c r="G74" s="174"/>
      <c r="H74" s="185"/>
      <c r="I74" s="174"/>
      <c r="J74" s="174"/>
      <c r="K74" s="185"/>
      <c r="L74" s="174"/>
    </row>
    <row r="75" spans="1:12" ht="17.25" customHeight="1">
      <c r="A75" s="174"/>
      <c r="B75" s="174"/>
      <c r="C75" s="174"/>
      <c r="D75" s="174"/>
      <c r="E75" s="185"/>
      <c r="F75" s="174"/>
      <c r="G75" s="174"/>
      <c r="H75" s="185"/>
      <c r="I75" s="174"/>
      <c r="J75" s="174"/>
      <c r="K75" s="185"/>
      <c r="L75" s="174"/>
    </row>
    <row r="76" spans="1:12" ht="17.25" customHeight="1">
      <c r="A76" s="174"/>
      <c r="B76" s="174"/>
      <c r="C76" s="174"/>
      <c r="D76" s="174"/>
      <c r="E76" s="185"/>
      <c r="F76" s="174"/>
      <c r="G76" s="174"/>
      <c r="H76" s="185"/>
      <c r="I76" s="174"/>
      <c r="J76" s="174"/>
      <c r="K76" s="185"/>
      <c r="L76" s="174"/>
    </row>
    <row r="77" spans="1:12" ht="17.25" customHeight="1">
      <c r="A77" s="174"/>
      <c r="B77" s="174"/>
      <c r="C77" s="174"/>
      <c r="D77" s="174"/>
      <c r="E77" s="185"/>
      <c r="F77" s="174"/>
      <c r="G77" s="174"/>
      <c r="H77" s="185"/>
      <c r="I77" s="174"/>
      <c r="J77" s="174"/>
      <c r="K77" s="185"/>
      <c r="L77" s="174"/>
    </row>
    <row r="78" spans="1:12" ht="17.25" customHeight="1">
      <c r="A78" s="174"/>
      <c r="B78" s="174"/>
      <c r="C78" s="174"/>
      <c r="D78" s="174"/>
      <c r="E78" s="185"/>
      <c r="F78" s="174"/>
      <c r="G78" s="174"/>
      <c r="H78" s="185"/>
      <c r="I78" s="174"/>
      <c r="J78" s="174"/>
      <c r="K78" s="185"/>
      <c r="L78" s="174"/>
    </row>
    <row r="79" spans="1:12" ht="17.25" customHeight="1">
      <c r="A79" s="174"/>
      <c r="B79" s="174"/>
      <c r="C79" s="174"/>
      <c r="D79" s="174"/>
      <c r="E79" s="185"/>
      <c r="F79" s="174"/>
      <c r="G79" s="174"/>
      <c r="H79" s="185"/>
      <c r="I79" s="174"/>
      <c r="J79" s="174"/>
      <c r="K79" s="185"/>
      <c r="L79" s="174"/>
    </row>
    <row r="80" spans="1:12" ht="17.25" customHeight="1">
      <c r="A80" s="174"/>
      <c r="B80" s="174"/>
      <c r="C80" s="174"/>
      <c r="D80" s="174"/>
      <c r="E80" s="185"/>
      <c r="F80" s="174"/>
      <c r="G80" s="174"/>
      <c r="H80" s="185"/>
      <c r="I80" s="174"/>
      <c r="J80" s="174"/>
      <c r="K80" s="185"/>
      <c r="L80" s="174"/>
    </row>
    <row r="81" spans="1:12" ht="17.25" customHeight="1">
      <c r="A81" s="174"/>
      <c r="B81" s="174"/>
      <c r="C81" s="174"/>
      <c r="D81" s="174"/>
      <c r="E81" s="185"/>
      <c r="F81" s="174"/>
      <c r="G81" s="174"/>
      <c r="H81" s="185"/>
      <c r="I81" s="174"/>
      <c r="J81" s="174"/>
      <c r="K81" s="185"/>
      <c r="L81" s="174"/>
    </row>
    <row r="82" spans="1:12" ht="17.25" customHeight="1">
      <c r="A82" s="174"/>
      <c r="B82" s="174"/>
      <c r="C82" s="174"/>
      <c r="D82" s="174"/>
      <c r="E82" s="185"/>
      <c r="F82" s="174"/>
      <c r="G82" s="174"/>
      <c r="H82" s="185"/>
      <c r="I82" s="174"/>
      <c r="J82" s="174"/>
      <c r="K82" s="185"/>
      <c r="L82" s="174"/>
    </row>
    <row r="83" spans="1:12" ht="17.25" customHeight="1">
      <c r="A83" s="174"/>
      <c r="B83" s="174"/>
      <c r="C83" s="174"/>
      <c r="D83" s="174"/>
      <c r="E83" s="185"/>
      <c r="F83" s="174"/>
      <c r="G83" s="174"/>
      <c r="H83" s="185"/>
      <c r="I83" s="174"/>
      <c r="J83" s="174"/>
      <c r="K83" s="185"/>
      <c r="L83" s="174"/>
    </row>
    <row r="84" spans="1:12" ht="17.25" customHeight="1">
      <c r="A84" s="174"/>
      <c r="B84" s="174"/>
      <c r="C84" s="174"/>
      <c r="D84" s="174"/>
      <c r="E84" s="185"/>
      <c r="F84" s="174"/>
      <c r="G84" s="174"/>
      <c r="H84" s="185"/>
      <c r="I84" s="174"/>
      <c r="J84" s="174"/>
      <c r="K84" s="185"/>
      <c r="L84" s="174"/>
    </row>
    <row r="85" spans="1:12" ht="17.25" customHeight="1">
      <c r="A85" s="174"/>
      <c r="B85" s="174"/>
      <c r="C85" s="174"/>
      <c r="D85" s="174"/>
      <c r="E85" s="185"/>
      <c r="F85" s="174"/>
      <c r="G85" s="174"/>
      <c r="H85" s="185"/>
      <c r="I85" s="174"/>
      <c r="J85" s="174"/>
      <c r="K85" s="185"/>
      <c r="L85" s="174"/>
    </row>
    <row r="86" spans="1:12" ht="17.25" customHeight="1">
      <c r="A86" s="174"/>
      <c r="B86" s="174"/>
      <c r="C86" s="174"/>
      <c r="D86" s="174"/>
      <c r="E86" s="185"/>
      <c r="F86" s="174"/>
      <c r="G86" s="174"/>
      <c r="H86" s="185"/>
      <c r="I86" s="174"/>
      <c r="J86" s="174"/>
      <c r="K86" s="185"/>
      <c r="L86" s="174"/>
    </row>
    <row r="87" spans="1:12" ht="17.25" customHeight="1">
      <c r="A87" s="174"/>
      <c r="B87" s="174"/>
      <c r="C87" s="174"/>
      <c r="D87" s="174"/>
      <c r="E87" s="185"/>
      <c r="F87" s="174"/>
      <c r="G87" s="174"/>
      <c r="H87" s="185"/>
      <c r="I87" s="174"/>
      <c r="J87" s="174"/>
      <c r="K87" s="185"/>
      <c r="L87" s="174"/>
    </row>
    <row r="88" spans="1:12" ht="17.25" customHeight="1">
      <c r="A88" s="174"/>
      <c r="B88" s="174"/>
      <c r="C88" s="174"/>
      <c r="D88" s="174"/>
      <c r="E88" s="185"/>
      <c r="F88" s="174"/>
      <c r="G88" s="174"/>
      <c r="H88" s="185"/>
      <c r="I88" s="174"/>
      <c r="J88" s="174"/>
      <c r="K88" s="185"/>
      <c r="L88" s="174"/>
    </row>
    <row r="89" spans="1:12" ht="17.25" customHeight="1">
      <c r="A89" s="174"/>
      <c r="B89" s="174"/>
      <c r="C89" s="174"/>
      <c r="D89" s="174"/>
      <c r="E89" s="185"/>
      <c r="F89" s="174"/>
      <c r="G89" s="174"/>
      <c r="H89" s="185"/>
      <c r="I89" s="174"/>
      <c r="J89" s="174"/>
      <c r="K89" s="185"/>
      <c r="L89" s="174"/>
    </row>
    <row r="90" spans="1:12" ht="17.25" customHeight="1">
      <c r="A90" s="174"/>
      <c r="B90" s="174"/>
      <c r="C90" s="174"/>
      <c r="D90" s="174"/>
      <c r="E90" s="185"/>
      <c r="F90" s="174"/>
      <c r="G90" s="174"/>
      <c r="H90" s="185"/>
      <c r="I90" s="174"/>
      <c r="J90" s="174"/>
      <c r="K90" s="185"/>
      <c r="L90" s="174"/>
    </row>
    <row r="91" spans="1:12" ht="17.25" customHeight="1">
      <c r="A91" s="174"/>
      <c r="B91" s="174"/>
      <c r="C91" s="174"/>
      <c r="D91" s="174"/>
      <c r="E91" s="185"/>
      <c r="F91" s="174"/>
      <c r="G91" s="174"/>
      <c r="H91" s="185"/>
      <c r="I91" s="174"/>
      <c r="J91" s="174"/>
      <c r="K91" s="185"/>
      <c r="L91" s="174"/>
    </row>
    <row r="92" spans="1:12" ht="17.25" customHeight="1">
      <c r="A92" s="174"/>
      <c r="B92" s="174"/>
      <c r="C92" s="174"/>
      <c r="D92" s="174"/>
      <c r="E92" s="185"/>
      <c r="F92" s="174"/>
      <c r="G92" s="174"/>
      <c r="H92" s="185"/>
      <c r="I92" s="174"/>
      <c r="J92" s="174"/>
      <c r="K92" s="185"/>
      <c r="L92" s="174"/>
    </row>
    <row r="93" spans="1:12" ht="17.25" customHeight="1">
      <c r="A93" s="174"/>
      <c r="B93" s="174"/>
      <c r="C93" s="174"/>
      <c r="D93" s="174"/>
      <c r="E93" s="185"/>
      <c r="F93" s="174"/>
      <c r="G93" s="174"/>
      <c r="H93" s="185"/>
      <c r="I93" s="174"/>
      <c r="J93" s="174"/>
      <c r="K93" s="185"/>
      <c r="L93" s="174"/>
    </row>
    <row r="94" spans="1:12" ht="17.25" customHeight="1">
      <c r="A94" s="174"/>
      <c r="B94" s="174"/>
      <c r="C94" s="174"/>
      <c r="D94" s="174"/>
      <c r="E94" s="185"/>
      <c r="F94" s="174"/>
      <c r="G94" s="174"/>
      <c r="H94" s="185"/>
      <c r="I94" s="174"/>
      <c r="J94" s="174"/>
      <c r="K94" s="185"/>
      <c r="L94" s="174"/>
    </row>
    <row r="95" spans="1:12" ht="17.25" customHeight="1">
      <c r="A95" s="174"/>
      <c r="B95" s="174"/>
      <c r="C95" s="174"/>
      <c r="D95" s="174"/>
      <c r="E95" s="185"/>
      <c r="F95" s="174"/>
      <c r="G95" s="174"/>
      <c r="H95" s="185"/>
      <c r="I95" s="174"/>
      <c r="J95" s="174"/>
      <c r="K95" s="185"/>
      <c r="L95" s="174"/>
    </row>
    <row r="96" spans="1:12" ht="17.25" customHeight="1">
      <c r="A96" s="174"/>
      <c r="B96" s="174"/>
      <c r="C96" s="174"/>
      <c r="D96" s="174"/>
      <c r="E96" s="185"/>
      <c r="F96" s="174"/>
      <c r="G96" s="174"/>
      <c r="H96" s="185"/>
      <c r="I96" s="174"/>
      <c r="J96" s="174"/>
      <c r="K96" s="185"/>
      <c r="L96" s="174"/>
    </row>
    <row r="97" spans="1:12" ht="17.25" customHeight="1">
      <c r="A97" s="174"/>
      <c r="B97" s="174"/>
      <c r="C97" s="174"/>
      <c r="D97" s="174"/>
      <c r="E97" s="185"/>
      <c r="F97" s="174"/>
      <c r="G97" s="174"/>
      <c r="H97" s="185"/>
      <c r="I97" s="174"/>
      <c r="J97" s="174"/>
      <c r="K97" s="185"/>
      <c r="L97" s="174"/>
    </row>
    <row r="98" spans="1:12" ht="17.25" customHeight="1">
      <c r="A98" s="174"/>
      <c r="B98" s="174"/>
      <c r="C98" s="174"/>
      <c r="D98" s="174"/>
      <c r="E98" s="185"/>
      <c r="F98" s="174"/>
      <c r="G98" s="174"/>
      <c r="H98" s="185"/>
      <c r="I98" s="174"/>
      <c r="J98" s="174"/>
      <c r="K98" s="185"/>
      <c r="L98" s="174"/>
    </row>
    <row r="99" spans="1:12" ht="17.25" customHeight="1">
      <c r="A99" s="174"/>
      <c r="B99" s="174"/>
      <c r="C99" s="174"/>
      <c r="D99" s="174"/>
      <c r="E99" s="185"/>
      <c r="F99" s="174"/>
      <c r="G99" s="174"/>
      <c r="H99" s="185"/>
      <c r="I99" s="174"/>
      <c r="J99" s="174"/>
      <c r="K99" s="185"/>
      <c r="L99" s="174"/>
    </row>
    <row r="100" spans="1:12" ht="17.25" customHeight="1">
      <c r="A100" s="174"/>
      <c r="B100" s="174"/>
      <c r="C100" s="174"/>
      <c r="D100" s="174"/>
      <c r="E100" s="185"/>
      <c r="F100" s="174"/>
      <c r="G100" s="174"/>
      <c r="H100" s="185"/>
      <c r="I100" s="174"/>
      <c r="J100" s="174"/>
      <c r="K100" s="185"/>
      <c r="L100" s="174"/>
    </row>
    <row r="101" spans="1:12" ht="17.25" customHeight="1">
      <c r="A101" s="174"/>
      <c r="B101" s="174"/>
      <c r="C101" s="174"/>
      <c r="D101" s="174"/>
      <c r="E101" s="185"/>
      <c r="F101" s="174"/>
      <c r="G101" s="174"/>
      <c r="H101" s="185"/>
      <c r="I101" s="174"/>
      <c r="J101" s="174"/>
      <c r="K101" s="185"/>
      <c r="L101" s="174"/>
    </row>
    <row r="102" spans="1:12" ht="17.25" customHeight="1">
      <c r="A102" s="174"/>
      <c r="B102" s="174"/>
      <c r="C102" s="174"/>
      <c r="D102" s="174"/>
      <c r="E102" s="185"/>
      <c r="F102" s="174"/>
      <c r="G102" s="174"/>
      <c r="H102" s="185"/>
      <c r="I102" s="174"/>
      <c r="J102" s="174"/>
      <c r="K102" s="185"/>
      <c r="L102" s="174"/>
    </row>
    <row r="103" spans="1:12" ht="17.25" customHeight="1">
      <c r="A103" s="174"/>
      <c r="B103" s="174"/>
      <c r="C103" s="174"/>
      <c r="D103" s="174"/>
      <c r="E103" s="185"/>
      <c r="F103" s="174"/>
      <c r="G103" s="174"/>
      <c r="H103" s="185"/>
      <c r="I103" s="174"/>
      <c r="J103" s="174"/>
      <c r="K103" s="185"/>
      <c r="L103" s="174"/>
    </row>
    <row r="104" spans="1:12" ht="17.25" customHeight="1">
      <c r="A104" s="174"/>
      <c r="B104" s="174"/>
      <c r="C104" s="174"/>
      <c r="D104" s="174"/>
      <c r="E104" s="185"/>
      <c r="F104" s="174"/>
      <c r="G104" s="174"/>
      <c r="H104" s="185"/>
      <c r="I104" s="174"/>
      <c r="J104" s="174"/>
      <c r="K104" s="185"/>
      <c r="L104" s="174"/>
    </row>
    <row r="105" spans="1:12" ht="17.25" customHeight="1">
      <c r="A105" s="174"/>
      <c r="B105" s="174"/>
      <c r="C105" s="174"/>
      <c r="D105" s="174"/>
      <c r="E105" s="185"/>
      <c r="F105" s="174"/>
      <c r="G105" s="174"/>
      <c r="H105" s="185"/>
      <c r="I105" s="174"/>
      <c r="J105" s="174"/>
      <c r="K105" s="185"/>
      <c r="L105" s="174"/>
    </row>
    <row r="106" spans="1:12" ht="17.25" customHeight="1">
      <c r="A106" s="174"/>
      <c r="B106" s="174"/>
      <c r="C106" s="174"/>
      <c r="D106" s="174"/>
      <c r="E106" s="185"/>
      <c r="F106" s="174"/>
      <c r="G106" s="174"/>
      <c r="H106" s="185"/>
      <c r="I106" s="174"/>
      <c r="J106" s="174"/>
      <c r="K106" s="185"/>
      <c r="L106" s="174"/>
    </row>
    <row r="107" spans="1:12" ht="17.25" customHeight="1">
      <c r="A107" s="174"/>
      <c r="B107" s="174"/>
      <c r="C107" s="174"/>
      <c r="D107" s="174"/>
      <c r="E107" s="185"/>
      <c r="F107" s="174"/>
      <c r="G107" s="174"/>
      <c r="H107" s="185"/>
      <c r="I107" s="174"/>
      <c r="J107" s="174"/>
      <c r="K107" s="185"/>
      <c r="L107" s="174"/>
    </row>
    <row r="108" spans="1:12" ht="17.25" customHeight="1">
      <c r="A108" s="174"/>
      <c r="B108" s="174"/>
      <c r="C108" s="174"/>
      <c r="D108" s="174"/>
      <c r="E108" s="185"/>
      <c r="F108" s="174"/>
      <c r="G108" s="174"/>
      <c r="H108" s="185"/>
      <c r="I108" s="174"/>
      <c r="J108" s="174"/>
      <c r="K108" s="185"/>
      <c r="L108" s="174"/>
    </row>
    <row r="109" spans="1:12" ht="17.25" customHeight="1">
      <c r="A109" s="174"/>
      <c r="B109" s="174"/>
      <c r="C109" s="174"/>
      <c r="D109" s="174"/>
      <c r="E109" s="185"/>
      <c r="F109" s="174"/>
      <c r="G109" s="174"/>
      <c r="H109" s="185"/>
      <c r="I109" s="174"/>
      <c r="J109" s="174"/>
      <c r="K109" s="185"/>
      <c r="L109" s="174"/>
    </row>
    <row r="110" spans="1:12" ht="17.25" customHeight="1">
      <c r="A110" s="174"/>
      <c r="B110" s="174"/>
      <c r="C110" s="174"/>
      <c r="D110" s="174"/>
      <c r="E110" s="185"/>
      <c r="F110" s="174"/>
      <c r="G110" s="174"/>
      <c r="H110" s="185"/>
      <c r="I110" s="174"/>
      <c r="J110" s="174"/>
      <c r="K110" s="185"/>
      <c r="L110" s="174"/>
    </row>
    <row r="111" spans="1:12" ht="17.25" customHeight="1">
      <c r="A111" s="174"/>
      <c r="B111" s="174"/>
      <c r="C111" s="174"/>
      <c r="D111" s="174"/>
      <c r="E111" s="185"/>
      <c r="F111" s="174"/>
      <c r="G111" s="174"/>
      <c r="H111" s="185"/>
      <c r="I111" s="174"/>
      <c r="J111" s="174"/>
      <c r="K111" s="185"/>
      <c r="L111" s="174"/>
    </row>
    <row r="112" spans="1:12" ht="17.25" customHeight="1">
      <c r="A112" s="174"/>
      <c r="B112" s="174"/>
      <c r="C112" s="174"/>
      <c r="D112" s="174"/>
      <c r="E112" s="185"/>
      <c r="F112" s="174"/>
      <c r="G112" s="174"/>
      <c r="H112" s="185"/>
      <c r="I112" s="174"/>
      <c r="J112" s="174"/>
      <c r="K112" s="185"/>
      <c r="L112" s="174"/>
    </row>
    <row r="113" spans="1:12" ht="17.25" customHeight="1">
      <c r="A113" s="174"/>
      <c r="B113" s="174"/>
      <c r="C113" s="174"/>
      <c r="D113" s="174"/>
      <c r="E113" s="185"/>
      <c r="F113" s="174"/>
      <c r="G113" s="174"/>
      <c r="H113" s="185"/>
      <c r="I113" s="174"/>
      <c r="J113" s="174"/>
      <c r="K113" s="185"/>
      <c r="L113" s="174"/>
    </row>
    <row r="114" spans="1:12" ht="17.25" customHeight="1">
      <c r="A114" s="174"/>
      <c r="B114" s="174"/>
      <c r="C114" s="174"/>
      <c r="D114" s="174"/>
      <c r="E114" s="185"/>
      <c r="F114" s="174"/>
      <c r="G114" s="174"/>
      <c r="H114" s="185"/>
      <c r="I114" s="174"/>
      <c r="J114" s="174"/>
      <c r="K114" s="185"/>
      <c r="L114" s="174"/>
    </row>
    <row r="115" spans="1:12" ht="17.25" customHeight="1">
      <c r="A115" s="174"/>
      <c r="B115" s="174"/>
      <c r="C115" s="174"/>
      <c r="D115" s="174"/>
      <c r="E115" s="185"/>
      <c r="F115" s="174"/>
      <c r="G115" s="174"/>
      <c r="H115" s="185"/>
      <c r="I115" s="174"/>
      <c r="J115" s="174"/>
      <c r="K115" s="185"/>
      <c r="L115" s="174"/>
    </row>
    <row r="116" spans="1:12" ht="17.25" customHeight="1">
      <c r="A116" s="174"/>
      <c r="B116" s="174"/>
      <c r="C116" s="174"/>
      <c r="D116" s="174"/>
      <c r="E116" s="185"/>
      <c r="F116" s="174"/>
      <c r="G116" s="174"/>
      <c r="H116" s="185"/>
      <c r="I116" s="174"/>
      <c r="J116" s="174"/>
      <c r="K116" s="185"/>
      <c r="L116" s="174"/>
    </row>
    <row r="117" spans="1:12" ht="17.25" customHeight="1">
      <c r="A117" s="174"/>
      <c r="B117" s="174"/>
      <c r="C117" s="174"/>
      <c r="D117" s="174"/>
      <c r="E117" s="185"/>
      <c r="F117" s="174"/>
      <c r="G117" s="174"/>
      <c r="H117" s="185"/>
      <c r="I117" s="174"/>
      <c r="J117" s="174"/>
      <c r="K117" s="185"/>
      <c r="L117" s="174"/>
    </row>
    <row r="118" spans="1:12" ht="17.25" customHeight="1">
      <c r="A118" s="174"/>
      <c r="B118" s="174"/>
      <c r="C118" s="174"/>
      <c r="D118" s="174"/>
      <c r="E118" s="185"/>
      <c r="F118" s="174"/>
      <c r="G118" s="174"/>
      <c r="H118" s="185"/>
      <c r="I118" s="174"/>
      <c r="J118" s="174"/>
      <c r="K118" s="185"/>
      <c r="L118" s="174"/>
    </row>
    <row r="119" spans="1:12" ht="17.25" customHeight="1">
      <c r="A119" s="174"/>
      <c r="B119" s="174"/>
      <c r="C119" s="174"/>
      <c r="D119" s="174"/>
      <c r="E119" s="185"/>
      <c r="F119" s="174"/>
      <c r="G119" s="174"/>
      <c r="H119" s="185"/>
      <c r="I119" s="174"/>
      <c r="J119" s="174"/>
      <c r="K119" s="185"/>
      <c r="L119" s="174"/>
    </row>
    <row r="120" spans="1:12" ht="17.25" customHeight="1">
      <c r="A120" s="174"/>
      <c r="B120" s="174"/>
      <c r="C120" s="174"/>
      <c r="D120" s="174"/>
      <c r="E120" s="185"/>
      <c r="F120" s="174"/>
      <c r="G120" s="174"/>
      <c r="H120" s="185"/>
      <c r="I120" s="174"/>
      <c r="J120" s="174"/>
      <c r="K120" s="185"/>
      <c r="L120" s="174"/>
    </row>
    <row r="121" spans="1:12" ht="17.25" customHeight="1">
      <c r="A121" s="174"/>
      <c r="B121" s="174"/>
      <c r="C121" s="174"/>
      <c r="D121" s="174"/>
      <c r="E121" s="185"/>
      <c r="F121" s="174"/>
      <c r="G121" s="174"/>
      <c r="H121" s="185"/>
      <c r="I121" s="174"/>
      <c r="J121" s="174"/>
      <c r="K121" s="185"/>
      <c r="L121" s="174"/>
    </row>
    <row r="122" spans="1:12" ht="17.25" customHeight="1">
      <c r="A122" s="174"/>
      <c r="B122" s="174"/>
      <c r="C122" s="174"/>
      <c r="D122" s="174"/>
      <c r="E122" s="185"/>
      <c r="F122" s="174"/>
      <c r="G122" s="174"/>
      <c r="H122" s="185"/>
      <c r="I122" s="174"/>
      <c r="J122" s="174"/>
      <c r="K122" s="185"/>
      <c r="L122" s="174"/>
    </row>
    <row r="123" spans="1:12" ht="17.25" customHeight="1">
      <c r="A123" s="174"/>
      <c r="B123" s="174"/>
      <c r="C123" s="174"/>
      <c r="D123" s="174"/>
      <c r="E123" s="185"/>
      <c r="F123" s="174"/>
      <c r="G123" s="174"/>
      <c r="H123" s="185"/>
      <c r="I123" s="174"/>
      <c r="J123" s="174"/>
      <c r="K123" s="185"/>
      <c r="L123" s="174"/>
    </row>
    <row r="124" spans="1:12" ht="17.25" customHeight="1">
      <c r="A124" s="174"/>
      <c r="B124" s="174"/>
      <c r="C124" s="174"/>
      <c r="D124" s="174"/>
      <c r="E124" s="185"/>
      <c r="F124" s="174"/>
      <c r="G124" s="174"/>
      <c r="H124" s="185"/>
      <c r="I124" s="174"/>
      <c r="J124" s="174"/>
      <c r="K124" s="185"/>
      <c r="L124" s="174"/>
    </row>
    <row r="125" spans="1:12" ht="17.25" customHeight="1">
      <c r="A125" s="174"/>
      <c r="B125" s="174"/>
      <c r="C125" s="174"/>
      <c r="D125" s="174"/>
      <c r="E125" s="185"/>
      <c r="F125" s="174"/>
      <c r="G125" s="174"/>
      <c r="H125" s="185"/>
      <c r="I125" s="174"/>
      <c r="J125" s="174"/>
      <c r="K125" s="185"/>
      <c r="L125" s="174"/>
    </row>
    <row r="126" spans="1:12" ht="17.25" customHeight="1">
      <c r="A126" s="174"/>
      <c r="B126" s="174"/>
      <c r="C126" s="174"/>
      <c r="D126" s="174"/>
      <c r="E126" s="185"/>
      <c r="F126" s="174"/>
      <c r="G126" s="174"/>
      <c r="H126" s="185"/>
      <c r="I126" s="174"/>
      <c r="J126" s="174"/>
      <c r="K126" s="185"/>
      <c r="L126" s="174"/>
    </row>
    <row r="127" spans="1:12" ht="17.25" customHeight="1">
      <c r="A127" s="174"/>
      <c r="B127" s="174"/>
      <c r="C127" s="174"/>
      <c r="D127" s="174"/>
      <c r="E127" s="185"/>
      <c r="F127" s="174"/>
      <c r="G127" s="174"/>
      <c r="H127" s="185"/>
      <c r="I127" s="174"/>
      <c r="J127" s="174"/>
      <c r="K127" s="185"/>
      <c r="L127" s="174"/>
    </row>
    <row r="128" spans="1:12" ht="17.25" customHeight="1">
      <c r="A128" s="174"/>
      <c r="B128" s="174"/>
      <c r="C128" s="174"/>
      <c r="D128" s="174"/>
      <c r="E128" s="185"/>
      <c r="F128" s="174"/>
      <c r="G128" s="174"/>
      <c r="H128" s="185"/>
      <c r="I128" s="174"/>
      <c r="J128" s="174"/>
      <c r="K128" s="185"/>
      <c r="L128" s="174"/>
    </row>
    <row r="129" spans="1:12" ht="17.25" customHeight="1">
      <c r="A129" s="174"/>
      <c r="B129" s="174"/>
      <c r="C129" s="174"/>
      <c r="D129" s="174"/>
      <c r="E129" s="185"/>
      <c r="F129" s="174"/>
      <c r="G129" s="174"/>
      <c r="H129" s="185"/>
      <c r="I129" s="174"/>
      <c r="J129" s="174"/>
      <c r="K129" s="185"/>
      <c r="L129" s="174"/>
    </row>
    <row r="130" spans="1:12" ht="17.25" customHeight="1">
      <c r="A130" s="174"/>
      <c r="B130" s="174"/>
      <c r="C130" s="174"/>
      <c r="D130" s="174"/>
      <c r="E130" s="185"/>
      <c r="F130" s="174"/>
      <c r="G130" s="174"/>
      <c r="H130" s="185"/>
      <c r="I130" s="174"/>
      <c r="J130" s="174"/>
      <c r="K130" s="185"/>
      <c r="L130" s="174"/>
    </row>
    <row r="131" spans="1:12" ht="17.25" customHeight="1">
      <c r="A131" s="174"/>
      <c r="B131" s="174"/>
      <c r="C131" s="174"/>
      <c r="D131" s="174"/>
      <c r="E131" s="185"/>
      <c r="F131" s="174"/>
      <c r="G131" s="174"/>
      <c r="H131" s="185"/>
      <c r="I131" s="174"/>
      <c r="J131" s="174"/>
      <c r="K131" s="185"/>
      <c r="L131" s="174"/>
    </row>
    <row r="132" spans="1:12" ht="17.25" customHeight="1">
      <c r="A132" s="174"/>
      <c r="B132" s="174"/>
      <c r="C132" s="174"/>
      <c r="D132" s="174"/>
      <c r="E132" s="185"/>
      <c r="F132" s="174"/>
      <c r="G132" s="174"/>
      <c r="H132" s="185"/>
      <c r="I132" s="174"/>
      <c r="J132" s="174"/>
      <c r="K132" s="185"/>
      <c r="L132" s="174"/>
    </row>
    <row r="133" spans="1:12" ht="17.25" customHeight="1">
      <c r="A133" s="174"/>
      <c r="B133" s="174"/>
      <c r="C133" s="174"/>
      <c r="D133" s="174"/>
      <c r="E133" s="185"/>
      <c r="F133" s="174"/>
      <c r="G133" s="174"/>
      <c r="H133" s="185"/>
      <c r="I133" s="174"/>
      <c r="J133" s="174"/>
      <c r="K133" s="185"/>
      <c r="L133" s="174"/>
    </row>
    <row r="134" spans="1:12" ht="17.25" customHeight="1">
      <c r="A134" s="174"/>
      <c r="B134" s="174"/>
      <c r="C134" s="174"/>
      <c r="D134" s="174"/>
      <c r="E134" s="185"/>
      <c r="F134" s="174"/>
      <c r="G134" s="174"/>
      <c r="H134" s="185"/>
      <c r="I134" s="174"/>
      <c r="J134" s="174"/>
      <c r="K134" s="185"/>
      <c r="L134" s="174"/>
    </row>
    <row r="135" spans="1:12" ht="17.25" customHeight="1">
      <c r="A135" s="174"/>
      <c r="B135" s="174"/>
      <c r="C135" s="174"/>
      <c r="D135" s="174"/>
      <c r="E135" s="185"/>
      <c r="F135" s="174"/>
      <c r="G135" s="174"/>
      <c r="H135" s="185"/>
      <c r="I135" s="174"/>
      <c r="J135" s="174"/>
      <c r="K135" s="185"/>
      <c r="L135" s="174"/>
    </row>
    <row r="136" spans="1:12" ht="17.25" customHeight="1">
      <c r="A136" s="174"/>
      <c r="B136" s="174"/>
      <c r="C136" s="174"/>
      <c r="D136" s="174"/>
      <c r="E136" s="185"/>
      <c r="F136" s="174"/>
      <c r="G136" s="174"/>
      <c r="H136" s="185"/>
      <c r="I136" s="174"/>
      <c r="J136" s="174"/>
      <c r="K136" s="185"/>
      <c r="L136" s="174"/>
    </row>
    <row r="137" spans="1:12" ht="17.25" customHeight="1">
      <c r="A137" s="174"/>
      <c r="B137" s="174"/>
      <c r="C137" s="174"/>
      <c r="D137" s="174"/>
      <c r="E137" s="185"/>
      <c r="F137" s="174"/>
      <c r="G137" s="174"/>
      <c r="H137" s="185"/>
      <c r="I137" s="174"/>
      <c r="J137" s="174"/>
      <c r="K137" s="185"/>
      <c r="L137" s="174"/>
    </row>
    <row r="138" spans="1:12" ht="17.25" customHeight="1">
      <c r="A138" s="174"/>
      <c r="B138" s="174"/>
      <c r="C138" s="174"/>
      <c r="D138" s="174"/>
      <c r="E138" s="185"/>
      <c r="F138" s="174"/>
      <c r="G138" s="174"/>
      <c r="H138" s="185"/>
      <c r="I138" s="174"/>
      <c r="J138" s="174"/>
      <c r="K138" s="185"/>
      <c r="L138" s="174"/>
    </row>
    <row r="139" spans="1:12" ht="17.25" customHeight="1">
      <c r="A139" s="174"/>
      <c r="B139" s="174"/>
      <c r="C139" s="174"/>
      <c r="D139" s="174"/>
      <c r="E139" s="185"/>
      <c r="F139" s="174"/>
      <c r="G139" s="174"/>
      <c r="H139" s="185"/>
      <c r="I139" s="174"/>
      <c r="J139" s="174"/>
      <c r="K139" s="185"/>
      <c r="L139" s="174"/>
    </row>
    <row r="140" spans="1:12" ht="17.25" customHeight="1">
      <c r="A140" s="174"/>
      <c r="B140" s="174"/>
      <c r="C140" s="174"/>
      <c r="D140" s="174"/>
      <c r="E140" s="185"/>
      <c r="F140" s="174"/>
      <c r="G140" s="174"/>
      <c r="H140" s="185"/>
      <c r="I140" s="174"/>
      <c r="J140" s="174"/>
      <c r="K140" s="185"/>
      <c r="L140" s="174"/>
    </row>
    <row r="141" spans="1:12" ht="17.25" customHeight="1">
      <c r="A141" s="174"/>
      <c r="B141" s="174"/>
      <c r="C141" s="174"/>
      <c r="D141" s="174"/>
      <c r="E141" s="185"/>
      <c r="F141" s="174"/>
      <c r="G141" s="174"/>
      <c r="H141" s="185"/>
      <c r="I141" s="174"/>
      <c r="J141" s="174"/>
      <c r="K141" s="185"/>
      <c r="L141" s="174"/>
    </row>
    <row r="142" spans="1:12" ht="17.25" customHeight="1">
      <c r="A142" s="174"/>
      <c r="B142" s="174"/>
      <c r="C142" s="174"/>
      <c r="D142" s="174"/>
      <c r="E142" s="185"/>
      <c r="F142" s="174"/>
      <c r="G142" s="174"/>
      <c r="H142" s="185"/>
      <c r="I142" s="174"/>
      <c r="J142" s="174"/>
      <c r="K142" s="185"/>
      <c r="L142" s="174"/>
    </row>
  </sheetData>
  <mergeCells count="18">
    <mergeCell ref="A27:K27"/>
    <mergeCell ref="C28:K28"/>
    <mergeCell ref="A29:A30"/>
    <mergeCell ref="C29:E29"/>
    <mergeCell ref="F29:H29"/>
    <mergeCell ref="I29:K29"/>
    <mergeCell ref="A1:K1"/>
    <mergeCell ref="C2:K2"/>
    <mergeCell ref="A3:A4"/>
    <mergeCell ref="C3:E3"/>
    <mergeCell ref="F3:H3"/>
    <mergeCell ref="I3:K3"/>
    <mergeCell ref="A52:K52"/>
    <mergeCell ref="C53:K53"/>
    <mergeCell ref="A54:A55"/>
    <mergeCell ref="C54:E54"/>
    <mergeCell ref="F54:H54"/>
    <mergeCell ref="I54:K54"/>
  </mergeCells>
  <printOptions horizontalCentered="1"/>
  <pageMargins left="0.7" right="0.7" top="1.25" bottom="0.7" header="0.5" footer="0.25"/>
  <pageSetup paperSize="9" scale="90" firstPageNumber="7" orientation="landscape" useFirstPageNumber="1" r:id="rId1"/>
  <headerFooter alignWithMargins="0">
    <oddHeader>&amp;C&amp;"+,Bold"&amp;20
__________________________________________________________________________________________&amp;R&amp;"Times New Roman,Regular"&amp;12
  مملكة البحرين
  الحساب الختامي الموحد للدولة للسنة المالية المنتهية في 31 ديسمبر 2015</oddHeader>
    <oddFooter>&amp;C&amp;"Arabic Transparent,Bold"&amp;20_________________________________________________________________________________&amp;"Arabic Transparent,Regular"&amp;14
&amp;"Times New Roman,Regular"&amp;16&amp;P</oddFooter>
  </headerFooter>
  <colBreaks count="1" manualBreakCount="1">
    <brk id="38" max="13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O47"/>
  <sheetViews>
    <sheetView rightToLeft="1" view="pageBreakPreview" topLeftCell="A20" zoomScaleNormal="100" zoomScaleSheetLayoutView="100" zoomScalePageLayoutView="110" workbookViewId="0">
      <selection activeCell="A23" sqref="A23"/>
    </sheetView>
  </sheetViews>
  <sheetFormatPr defaultRowHeight="12.75"/>
  <cols>
    <col min="1" max="1" width="33" style="611" customWidth="1"/>
    <col min="2" max="2" width="8.5703125" style="611" hidden="1" customWidth="1"/>
    <col min="3" max="3" width="12.5703125" style="648" customWidth="1"/>
    <col min="4" max="4" width="11.7109375" style="610" customWidth="1"/>
    <col min="5" max="5" width="11.85546875" style="610" customWidth="1"/>
    <col min="6" max="6" width="11.5703125" style="610" customWidth="1"/>
    <col min="7" max="7" width="10.5703125" style="610" customWidth="1"/>
    <col min="8" max="8" width="8.85546875" style="610" customWidth="1"/>
    <col min="9" max="9" width="12.5703125" style="610" customWidth="1"/>
    <col min="10" max="10" width="12.5703125" style="267" customWidth="1"/>
    <col min="11" max="11" width="12.85546875" style="267" customWidth="1"/>
    <col min="12" max="12" width="12.85546875" style="610" bestFit="1" customWidth="1"/>
    <col min="13" max="14" width="14.85546875" style="610" customWidth="1"/>
    <col min="15" max="16384" width="9.140625" style="611"/>
  </cols>
  <sheetData>
    <row r="1" spans="1:197" s="607" customFormat="1" ht="36" customHeight="1">
      <c r="A1" s="560" t="s">
        <v>641</v>
      </c>
      <c r="B1" s="560"/>
      <c r="C1" s="560"/>
      <c r="D1" s="560"/>
      <c r="E1" s="560"/>
      <c r="F1" s="560"/>
      <c r="G1" s="560"/>
      <c r="H1" s="560"/>
      <c r="I1" s="560"/>
      <c r="J1" s="560"/>
      <c r="K1" s="560"/>
      <c r="L1" s="606"/>
      <c r="M1" s="606"/>
      <c r="N1" s="606"/>
      <c r="GO1" s="607" t="s">
        <v>778</v>
      </c>
    </row>
    <row r="2" spans="1:197" ht="20.100000000000001" customHeight="1">
      <c r="A2" s="608"/>
      <c r="B2" s="608"/>
      <c r="C2" s="609" t="s">
        <v>512</v>
      </c>
      <c r="D2" s="609"/>
      <c r="E2" s="609"/>
      <c r="F2" s="609"/>
      <c r="G2" s="609"/>
      <c r="H2" s="609"/>
      <c r="I2" s="609"/>
      <c r="J2" s="609"/>
      <c r="K2" s="609"/>
      <c r="L2" s="609"/>
    </row>
    <row r="3" spans="1:197" s="615" customFormat="1" ht="47.1" customHeight="1">
      <c r="A3" s="612" t="s">
        <v>210</v>
      </c>
      <c r="B3" s="612" t="s">
        <v>876</v>
      </c>
      <c r="C3" s="613" t="s">
        <v>39</v>
      </c>
      <c r="D3" s="613" t="s">
        <v>674</v>
      </c>
      <c r="E3" s="613" t="s">
        <v>784</v>
      </c>
      <c r="F3" s="613" t="s">
        <v>783</v>
      </c>
      <c r="G3" s="613" t="s">
        <v>518</v>
      </c>
      <c r="H3" s="613" t="s">
        <v>186</v>
      </c>
      <c r="I3" s="613" t="s">
        <v>839</v>
      </c>
      <c r="J3" s="613" t="s">
        <v>2</v>
      </c>
      <c r="K3" s="613" t="s">
        <v>566</v>
      </c>
      <c r="L3" s="613" t="s">
        <v>883</v>
      </c>
      <c r="M3" s="614"/>
      <c r="N3" s="614"/>
    </row>
    <row r="4" spans="1:197" s="622" customFormat="1" ht="17.100000000000001" customHeight="1">
      <c r="A4" s="616" t="s">
        <v>835</v>
      </c>
      <c r="B4" s="617">
        <v>11</v>
      </c>
      <c r="C4" s="618">
        <v>0</v>
      </c>
      <c r="D4" s="619">
        <v>0</v>
      </c>
      <c r="E4" s="619">
        <v>0</v>
      </c>
      <c r="F4" s="619">
        <v>0</v>
      </c>
      <c r="G4" s="620">
        <v>0</v>
      </c>
      <c r="H4" s="619">
        <v>0</v>
      </c>
      <c r="I4" s="621">
        <v>88100</v>
      </c>
      <c r="J4" s="621">
        <v>88100</v>
      </c>
      <c r="K4" s="619">
        <v>0</v>
      </c>
      <c r="L4" s="621">
        <v>1563</v>
      </c>
      <c r="M4" s="614"/>
      <c r="N4" s="614"/>
    </row>
    <row r="5" spans="1:197" s="624" customFormat="1" ht="17.100000000000001" customHeight="1">
      <c r="A5" s="616" t="s">
        <v>193</v>
      </c>
      <c r="B5" s="617">
        <v>13</v>
      </c>
      <c r="C5" s="618">
        <v>0</v>
      </c>
      <c r="D5" s="621">
        <v>40677302</v>
      </c>
      <c r="E5" s="621">
        <v>5658468</v>
      </c>
      <c r="F5" s="621">
        <v>40550</v>
      </c>
      <c r="G5" s="620">
        <v>0</v>
      </c>
      <c r="H5" s="621">
        <v>344376</v>
      </c>
      <c r="I5" s="621">
        <v>885264</v>
      </c>
      <c r="J5" s="621">
        <v>47605960</v>
      </c>
      <c r="K5" s="621">
        <v>40454000</v>
      </c>
      <c r="L5" s="621">
        <v>40729524</v>
      </c>
      <c r="M5" s="623"/>
      <c r="N5" s="623"/>
    </row>
    <row r="6" spans="1:197" s="624" customFormat="1" ht="17.100000000000001" customHeight="1">
      <c r="A6" s="616" t="s">
        <v>257</v>
      </c>
      <c r="B6" s="617">
        <v>14</v>
      </c>
      <c r="C6" s="618">
        <v>0</v>
      </c>
      <c r="D6" s="619">
        <v>0</v>
      </c>
      <c r="E6" s="619">
        <v>0</v>
      </c>
      <c r="F6" s="619">
        <v>0</v>
      </c>
      <c r="G6" s="620">
        <v>0</v>
      </c>
      <c r="H6" s="619">
        <v>0</v>
      </c>
      <c r="I6" s="619">
        <v>0</v>
      </c>
      <c r="J6" s="619">
        <v>0</v>
      </c>
      <c r="K6" s="619">
        <v>0</v>
      </c>
      <c r="L6" s="621">
        <v>170</v>
      </c>
      <c r="M6" s="623"/>
      <c r="N6" s="623"/>
    </row>
    <row r="7" spans="1:197" s="624" customFormat="1" ht="17.100000000000001" customHeight="1">
      <c r="A7" s="616" t="s">
        <v>780</v>
      </c>
      <c r="B7" s="617">
        <v>15</v>
      </c>
      <c r="C7" s="618">
        <v>0</v>
      </c>
      <c r="D7" s="621">
        <v>60</v>
      </c>
      <c r="E7" s="621">
        <v>6217</v>
      </c>
      <c r="F7" s="619">
        <v>0</v>
      </c>
      <c r="G7" s="620">
        <v>0</v>
      </c>
      <c r="H7" s="621">
        <v>130</v>
      </c>
      <c r="I7" s="621">
        <v>6752</v>
      </c>
      <c r="J7" s="621">
        <v>13159</v>
      </c>
      <c r="K7" s="621">
        <v>5000</v>
      </c>
      <c r="L7" s="621">
        <v>3704</v>
      </c>
      <c r="M7" s="623"/>
      <c r="N7" s="623"/>
    </row>
    <row r="8" spans="1:197" s="624" customFormat="1" ht="17.100000000000001" customHeight="1">
      <c r="A8" s="616" t="s">
        <v>194</v>
      </c>
      <c r="B8" s="617">
        <v>16</v>
      </c>
      <c r="C8" s="618">
        <v>0</v>
      </c>
      <c r="D8" s="621">
        <v>1020750</v>
      </c>
      <c r="E8" s="619">
        <v>0</v>
      </c>
      <c r="F8" s="619">
        <v>0</v>
      </c>
      <c r="G8" s="620">
        <v>0</v>
      </c>
      <c r="H8" s="619">
        <v>0</v>
      </c>
      <c r="I8" s="621">
        <v>764873</v>
      </c>
      <c r="J8" s="621">
        <v>1785623</v>
      </c>
      <c r="K8" s="621">
        <v>2055000</v>
      </c>
      <c r="L8" s="621">
        <v>1879359</v>
      </c>
      <c r="M8" s="623"/>
      <c r="N8" s="623"/>
    </row>
    <row r="9" spans="1:197" s="624" customFormat="1" ht="17.100000000000001" customHeight="1">
      <c r="A9" s="616" t="s">
        <v>901</v>
      </c>
      <c r="B9" s="625">
        <v>18</v>
      </c>
      <c r="C9" s="618">
        <v>0</v>
      </c>
      <c r="D9" s="621">
        <v>6399317</v>
      </c>
      <c r="E9" s="621">
        <v>7341</v>
      </c>
      <c r="F9" s="621">
        <v>42660</v>
      </c>
      <c r="G9" s="620">
        <v>0</v>
      </c>
      <c r="H9" s="621">
        <v>401</v>
      </c>
      <c r="I9" s="621">
        <v>9387069</v>
      </c>
      <c r="J9" s="621">
        <v>15836788</v>
      </c>
      <c r="K9" s="621">
        <v>10846000</v>
      </c>
      <c r="L9" s="621">
        <v>9952681</v>
      </c>
      <c r="M9" s="623"/>
      <c r="N9" s="623"/>
    </row>
    <row r="10" spans="1:197" s="624" customFormat="1" ht="17.100000000000001" customHeight="1">
      <c r="A10" s="616" t="s">
        <v>195</v>
      </c>
      <c r="B10" s="617">
        <v>21</v>
      </c>
      <c r="C10" s="618">
        <v>0</v>
      </c>
      <c r="D10" s="621">
        <v>14725</v>
      </c>
      <c r="E10" s="621">
        <v>115854</v>
      </c>
      <c r="F10" s="621">
        <v>50</v>
      </c>
      <c r="G10" s="620">
        <v>0</v>
      </c>
      <c r="H10" s="621">
        <v>66073</v>
      </c>
      <c r="I10" s="621">
        <v>1411581</v>
      </c>
      <c r="J10" s="621">
        <v>1608282</v>
      </c>
      <c r="K10" s="621">
        <v>768000</v>
      </c>
      <c r="L10" s="621">
        <v>1188931</v>
      </c>
      <c r="M10" s="623"/>
      <c r="N10" s="623"/>
    </row>
    <row r="11" spans="1:197" s="624" customFormat="1" ht="17.100000000000001" customHeight="1">
      <c r="A11" s="616" t="s">
        <v>196</v>
      </c>
      <c r="B11" s="617">
        <v>22</v>
      </c>
      <c r="C11" s="618">
        <v>0</v>
      </c>
      <c r="D11" s="621">
        <v>13665</v>
      </c>
      <c r="E11" s="621">
        <v>33918844</v>
      </c>
      <c r="F11" s="621">
        <v>538502</v>
      </c>
      <c r="G11" s="620">
        <v>0</v>
      </c>
      <c r="H11" s="621">
        <v>9868</v>
      </c>
      <c r="I11" s="621">
        <v>582625</v>
      </c>
      <c r="J11" s="621">
        <v>35063505</v>
      </c>
      <c r="K11" s="621">
        <v>33450000</v>
      </c>
      <c r="L11" s="621">
        <v>14181687</v>
      </c>
      <c r="M11" s="623"/>
      <c r="N11" s="623"/>
    </row>
    <row r="12" spans="1:197" s="624" customFormat="1" ht="38.25">
      <c r="A12" s="626" t="s">
        <v>945</v>
      </c>
      <c r="B12" s="625">
        <v>23</v>
      </c>
      <c r="C12" s="627">
        <v>0</v>
      </c>
      <c r="D12" s="628">
        <v>41464</v>
      </c>
      <c r="E12" s="628">
        <v>349545</v>
      </c>
      <c r="F12" s="628">
        <v>69629</v>
      </c>
      <c r="G12" s="629">
        <v>0</v>
      </c>
      <c r="H12" s="628">
        <v>33934</v>
      </c>
      <c r="I12" s="628">
        <v>402086</v>
      </c>
      <c r="J12" s="628">
        <v>896658</v>
      </c>
      <c r="K12" s="628">
        <v>335000</v>
      </c>
      <c r="L12" s="628">
        <v>400408</v>
      </c>
      <c r="M12" s="623"/>
      <c r="N12" s="623"/>
    </row>
    <row r="13" spans="1:197" s="624" customFormat="1" ht="17.100000000000001" customHeight="1">
      <c r="A13" s="616" t="s">
        <v>938</v>
      </c>
      <c r="B13" s="617">
        <v>24</v>
      </c>
      <c r="C13" s="618">
        <v>0</v>
      </c>
      <c r="D13" s="621">
        <v>5435</v>
      </c>
      <c r="E13" s="621">
        <v>2345</v>
      </c>
      <c r="F13" s="621">
        <v>400</v>
      </c>
      <c r="G13" s="620">
        <v>0</v>
      </c>
      <c r="H13" s="619">
        <v>0</v>
      </c>
      <c r="I13" s="621">
        <v>22379</v>
      </c>
      <c r="J13" s="621">
        <v>30559</v>
      </c>
      <c r="K13" s="621">
        <v>67000</v>
      </c>
      <c r="L13" s="621">
        <v>1382127</v>
      </c>
      <c r="M13" s="623"/>
      <c r="N13" s="623"/>
    </row>
    <row r="14" spans="1:197" s="624" customFormat="1" ht="17.100000000000001" customHeight="1">
      <c r="A14" s="616" t="s">
        <v>877</v>
      </c>
      <c r="B14" s="617">
        <v>26</v>
      </c>
      <c r="C14" s="618">
        <v>0</v>
      </c>
      <c r="D14" s="621">
        <v>10905</v>
      </c>
      <c r="E14" s="619">
        <v>0</v>
      </c>
      <c r="F14" s="621">
        <v>7400</v>
      </c>
      <c r="G14" s="620">
        <v>0</v>
      </c>
      <c r="H14" s="619">
        <v>0</v>
      </c>
      <c r="I14" s="621">
        <v>582591</v>
      </c>
      <c r="J14" s="621">
        <v>600896</v>
      </c>
      <c r="K14" s="621">
        <v>16000</v>
      </c>
      <c r="L14" s="621">
        <v>77142</v>
      </c>
      <c r="M14" s="623"/>
      <c r="N14" s="623"/>
    </row>
    <row r="15" spans="1:197" s="624" customFormat="1" ht="17.100000000000001" customHeight="1">
      <c r="A15" s="630" t="s">
        <v>937</v>
      </c>
      <c r="B15" s="625">
        <v>29</v>
      </c>
      <c r="C15" s="618">
        <v>0</v>
      </c>
      <c r="D15" s="621">
        <v>1600</v>
      </c>
      <c r="E15" s="619">
        <v>0</v>
      </c>
      <c r="F15" s="619">
        <v>0</v>
      </c>
      <c r="G15" s="620">
        <v>0</v>
      </c>
      <c r="H15" s="621">
        <v>665</v>
      </c>
      <c r="I15" s="621">
        <v>4897</v>
      </c>
      <c r="J15" s="621">
        <v>7162</v>
      </c>
      <c r="K15" s="621">
        <v>5000</v>
      </c>
      <c r="L15" s="621">
        <v>4087</v>
      </c>
      <c r="M15" s="623"/>
      <c r="N15" s="623"/>
    </row>
    <row r="16" spans="1:197" s="624" customFormat="1" ht="17.100000000000001" customHeight="1">
      <c r="A16" s="616" t="s">
        <v>928</v>
      </c>
      <c r="B16" s="617">
        <v>34</v>
      </c>
      <c r="C16" s="618">
        <v>0</v>
      </c>
      <c r="D16" s="621">
        <v>17561373</v>
      </c>
      <c r="E16" s="621">
        <v>285351</v>
      </c>
      <c r="F16" s="621">
        <v>7284872</v>
      </c>
      <c r="G16" s="620">
        <v>0</v>
      </c>
      <c r="H16" s="619">
        <v>0</v>
      </c>
      <c r="I16" s="621">
        <v>29679</v>
      </c>
      <c r="J16" s="621">
        <v>25161275</v>
      </c>
      <c r="K16" s="621">
        <v>19495000</v>
      </c>
      <c r="L16" s="621">
        <v>9937269</v>
      </c>
      <c r="M16" s="623"/>
      <c r="N16" s="623"/>
    </row>
    <row r="17" spans="1:14" s="624" customFormat="1" ht="17.100000000000001" customHeight="1">
      <c r="A17" s="616" t="s">
        <v>320</v>
      </c>
      <c r="B17" s="617">
        <v>36</v>
      </c>
      <c r="C17" s="618">
        <v>0</v>
      </c>
      <c r="D17" s="621">
        <v>15168</v>
      </c>
      <c r="E17" s="619">
        <v>0</v>
      </c>
      <c r="F17" s="619">
        <v>0</v>
      </c>
      <c r="G17" s="620">
        <v>0</v>
      </c>
      <c r="H17" s="619">
        <v>0</v>
      </c>
      <c r="I17" s="621">
        <v>1960518</v>
      </c>
      <c r="J17" s="621">
        <v>1975685</v>
      </c>
      <c r="K17" s="621">
        <v>34000</v>
      </c>
      <c r="L17" s="621">
        <v>31943</v>
      </c>
      <c r="M17" s="623"/>
      <c r="N17" s="623"/>
    </row>
    <row r="18" spans="1:14" s="624" customFormat="1" ht="17.100000000000001" customHeight="1">
      <c r="A18" s="616" t="s">
        <v>660</v>
      </c>
      <c r="B18" s="617">
        <v>41</v>
      </c>
      <c r="C18" s="618">
        <v>0</v>
      </c>
      <c r="D18" s="621">
        <v>223930</v>
      </c>
      <c r="E18" s="619">
        <v>0</v>
      </c>
      <c r="F18" s="621">
        <v>92929</v>
      </c>
      <c r="G18" s="620">
        <v>0</v>
      </c>
      <c r="H18" s="619">
        <v>0</v>
      </c>
      <c r="I18" s="621">
        <v>986</v>
      </c>
      <c r="J18" s="621">
        <v>317845</v>
      </c>
      <c r="K18" s="621">
        <v>143000</v>
      </c>
      <c r="L18" s="621">
        <v>371440</v>
      </c>
      <c r="M18" s="623"/>
      <c r="N18" s="623"/>
    </row>
    <row r="19" spans="1:14" s="624" customFormat="1" ht="27.95" customHeight="1">
      <c r="A19" s="630" t="s">
        <v>939</v>
      </c>
      <c r="B19" s="625">
        <v>46</v>
      </c>
      <c r="C19" s="618">
        <v>0</v>
      </c>
      <c r="D19" s="621">
        <v>82835</v>
      </c>
      <c r="E19" s="621">
        <v>5020</v>
      </c>
      <c r="F19" s="621">
        <v>61656</v>
      </c>
      <c r="G19" s="620">
        <v>0</v>
      </c>
      <c r="H19" s="621">
        <v>39964</v>
      </c>
      <c r="I19" s="621">
        <v>432679</v>
      </c>
      <c r="J19" s="621">
        <v>622154</v>
      </c>
      <c r="K19" s="621">
        <v>267000</v>
      </c>
      <c r="L19" s="621">
        <v>1950626</v>
      </c>
      <c r="M19" s="623"/>
      <c r="N19" s="623"/>
    </row>
    <row r="20" spans="1:14" s="624" customFormat="1" ht="17.100000000000001" customHeight="1">
      <c r="A20" s="616" t="s">
        <v>826</v>
      </c>
      <c r="B20" s="617">
        <v>48</v>
      </c>
      <c r="C20" s="618">
        <v>0</v>
      </c>
      <c r="D20" s="621">
        <v>3585038</v>
      </c>
      <c r="E20" s="621">
        <v>31995785</v>
      </c>
      <c r="F20" s="621">
        <v>8424595</v>
      </c>
      <c r="G20" s="620">
        <v>0</v>
      </c>
      <c r="H20" s="621">
        <v>32850</v>
      </c>
      <c r="I20" s="621">
        <v>47137</v>
      </c>
      <c r="J20" s="621">
        <v>44085405</v>
      </c>
      <c r="K20" s="621">
        <v>37292000</v>
      </c>
      <c r="L20" s="621">
        <v>44464287</v>
      </c>
      <c r="M20" s="623"/>
      <c r="N20" s="623"/>
    </row>
    <row r="21" spans="1:14" s="624" customFormat="1" ht="17.100000000000001" customHeight="1">
      <c r="A21" s="616" t="s">
        <v>260</v>
      </c>
      <c r="B21" s="617">
        <v>51</v>
      </c>
      <c r="C21" s="618">
        <v>0</v>
      </c>
      <c r="D21" s="619">
        <v>0</v>
      </c>
      <c r="E21" s="619">
        <v>0</v>
      </c>
      <c r="F21" s="619">
        <v>0</v>
      </c>
      <c r="G21" s="620">
        <v>0</v>
      </c>
      <c r="H21" s="621">
        <v>125</v>
      </c>
      <c r="I21" s="621">
        <v>7439</v>
      </c>
      <c r="J21" s="621">
        <v>7564</v>
      </c>
      <c r="K21" s="619">
        <v>0</v>
      </c>
      <c r="L21" s="621">
        <v>48960</v>
      </c>
      <c r="M21" s="623"/>
      <c r="N21" s="623"/>
    </row>
    <row r="22" spans="1:14" s="624" customFormat="1" ht="17.100000000000001" customHeight="1">
      <c r="A22" s="616" t="s">
        <v>314</v>
      </c>
      <c r="B22" s="617">
        <v>54</v>
      </c>
      <c r="C22" s="618">
        <v>0</v>
      </c>
      <c r="D22" s="619">
        <v>0</v>
      </c>
      <c r="E22" s="619">
        <v>0</v>
      </c>
      <c r="F22" s="619">
        <v>0</v>
      </c>
      <c r="G22" s="620">
        <v>0</v>
      </c>
      <c r="H22" s="621">
        <v>1200</v>
      </c>
      <c r="I22" s="621">
        <v>150</v>
      </c>
      <c r="J22" s="621">
        <v>1350</v>
      </c>
      <c r="K22" s="619">
        <v>0</v>
      </c>
      <c r="L22" s="619">
        <v>0</v>
      </c>
      <c r="M22" s="623"/>
      <c r="N22" s="623"/>
    </row>
    <row r="23" spans="1:14" s="624" customFormat="1" ht="17.100000000000001" customHeight="1">
      <c r="A23" s="616" t="s">
        <v>827</v>
      </c>
      <c r="B23" s="617">
        <v>55</v>
      </c>
      <c r="C23" s="618">
        <v>0</v>
      </c>
      <c r="D23" s="619">
        <v>0</v>
      </c>
      <c r="E23" s="619">
        <v>0</v>
      </c>
      <c r="F23" s="619">
        <v>0</v>
      </c>
      <c r="G23" s="620">
        <v>0</v>
      </c>
      <c r="H23" s="619">
        <v>0</v>
      </c>
      <c r="I23" s="621">
        <v>6677</v>
      </c>
      <c r="J23" s="621">
        <v>6677</v>
      </c>
      <c r="K23" s="619">
        <v>0</v>
      </c>
      <c r="L23" s="619">
        <v>0</v>
      </c>
      <c r="M23" s="623"/>
      <c r="N23" s="623"/>
    </row>
    <row r="24" spans="1:14" s="624" customFormat="1" ht="17.100000000000001" customHeight="1">
      <c r="A24" s="616" t="s">
        <v>887</v>
      </c>
      <c r="B24" s="617">
        <v>59</v>
      </c>
      <c r="C24" s="618">
        <v>0</v>
      </c>
      <c r="D24" s="621">
        <v>8425</v>
      </c>
      <c r="E24" s="619">
        <v>0</v>
      </c>
      <c r="F24" s="619">
        <v>0</v>
      </c>
      <c r="G24" s="620">
        <v>0</v>
      </c>
      <c r="H24" s="621">
        <v>400</v>
      </c>
      <c r="I24" s="619">
        <v>0</v>
      </c>
      <c r="J24" s="621">
        <v>8825</v>
      </c>
      <c r="K24" s="619">
        <v>0</v>
      </c>
      <c r="L24" s="621">
        <v>10885</v>
      </c>
      <c r="M24" s="623"/>
      <c r="N24" s="623"/>
    </row>
    <row r="25" spans="1:14" s="624" customFormat="1" ht="17.100000000000001" customHeight="1">
      <c r="A25" s="616" t="s">
        <v>231</v>
      </c>
      <c r="B25" s="617">
        <v>60</v>
      </c>
      <c r="C25" s="618">
        <v>0</v>
      </c>
      <c r="D25" s="621">
        <v>19729166</v>
      </c>
      <c r="E25" s="621">
        <v>881495</v>
      </c>
      <c r="F25" s="621">
        <v>66919706</v>
      </c>
      <c r="G25" s="621">
        <v>28169590</v>
      </c>
      <c r="H25" s="621">
        <v>13455</v>
      </c>
      <c r="I25" s="621">
        <v>12282350</v>
      </c>
      <c r="J25" s="621">
        <v>127995763</v>
      </c>
      <c r="K25" s="621">
        <v>128041000</v>
      </c>
      <c r="L25" s="621">
        <v>164598429</v>
      </c>
      <c r="M25" s="623"/>
      <c r="N25" s="623"/>
    </row>
    <row r="26" spans="1:14" s="624" customFormat="1" ht="18" hidden="1" customHeight="1">
      <c r="A26" s="631" t="s">
        <v>215</v>
      </c>
      <c r="B26" s="631"/>
      <c r="C26" s="406">
        <v>0</v>
      </c>
      <c r="D26" s="632"/>
      <c r="E26" s="632"/>
      <c r="F26" s="632"/>
      <c r="G26" s="632"/>
      <c r="H26" s="632"/>
      <c r="I26" s="632"/>
      <c r="J26" s="632">
        <f t="shared" ref="J26:J27" si="0">SUM(C26:I26)</f>
        <v>0</v>
      </c>
      <c r="K26" s="632"/>
      <c r="L26" s="632"/>
      <c r="M26" s="623"/>
      <c r="N26" s="623"/>
    </row>
    <row r="27" spans="1:14" s="624" customFormat="1" ht="18" hidden="1" customHeight="1">
      <c r="A27" s="633" t="s">
        <v>582</v>
      </c>
      <c r="B27" s="633"/>
      <c r="C27" s="632"/>
      <c r="D27" s="634"/>
      <c r="E27" s="632"/>
      <c r="F27" s="632"/>
      <c r="G27" s="632"/>
      <c r="H27" s="632"/>
      <c r="I27" s="632"/>
      <c r="J27" s="632">
        <f t="shared" si="0"/>
        <v>0</v>
      </c>
      <c r="K27" s="634"/>
      <c r="L27" s="632"/>
      <c r="M27" s="623"/>
      <c r="N27" s="623"/>
    </row>
    <row r="28" spans="1:14" s="636" customFormat="1" ht="36" customHeight="1">
      <c r="A28" s="560" t="s">
        <v>658</v>
      </c>
      <c r="B28" s="560"/>
      <c r="C28" s="560"/>
      <c r="D28" s="560"/>
      <c r="E28" s="560"/>
      <c r="F28" s="560"/>
      <c r="G28" s="560"/>
      <c r="H28" s="560"/>
      <c r="I28" s="560"/>
      <c r="J28" s="560"/>
      <c r="K28" s="560"/>
      <c r="L28" s="635"/>
      <c r="M28" s="635"/>
      <c r="N28" s="635"/>
    </row>
    <row r="29" spans="1:14" ht="20.100000000000001" customHeight="1">
      <c r="A29" s="608"/>
      <c r="B29" s="608"/>
      <c r="C29" s="609" t="s">
        <v>512</v>
      </c>
      <c r="D29" s="609"/>
      <c r="E29" s="609"/>
      <c r="F29" s="609"/>
      <c r="G29" s="609"/>
      <c r="H29" s="609"/>
      <c r="I29" s="609"/>
      <c r="J29" s="609"/>
      <c r="K29" s="609"/>
      <c r="L29" s="609"/>
    </row>
    <row r="30" spans="1:14" s="638" customFormat="1" ht="47.1" customHeight="1">
      <c r="A30" s="612" t="s">
        <v>210</v>
      </c>
      <c r="B30" s="612" t="s">
        <v>876</v>
      </c>
      <c r="C30" s="613" t="s">
        <v>39</v>
      </c>
      <c r="D30" s="613" t="s">
        <v>674</v>
      </c>
      <c r="E30" s="613" t="s">
        <v>784</v>
      </c>
      <c r="F30" s="613" t="s">
        <v>783</v>
      </c>
      <c r="G30" s="613" t="s">
        <v>518</v>
      </c>
      <c r="H30" s="613" t="s">
        <v>186</v>
      </c>
      <c r="I30" s="613" t="s">
        <v>839</v>
      </c>
      <c r="J30" s="613" t="s">
        <v>2</v>
      </c>
      <c r="K30" s="613" t="s">
        <v>566</v>
      </c>
      <c r="L30" s="613" t="s">
        <v>883</v>
      </c>
      <c r="M30" s="637"/>
      <c r="N30" s="637"/>
    </row>
    <row r="31" spans="1:14" s="624" customFormat="1" ht="18" customHeight="1">
      <c r="A31" s="616" t="s">
        <v>955</v>
      </c>
      <c r="B31" s="617">
        <v>62</v>
      </c>
      <c r="C31" s="621">
        <v>1594672391</v>
      </c>
      <c r="D31" s="619">
        <v>0</v>
      </c>
      <c r="E31" s="619">
        <v>0</v>
      </c>
      <c r="F31" s="619">
        <v>0</v>
      </c>
      <c r="G31" s="620">
        <v>0</v>
      </c>
      <c r="H31" s="619">
        <v>0</v>
      </c>
      <c r="I31" s="619">
        <v>0</v>
      </c>
      <c r="J31" s="621">
        <v>1594672391</v>
      </c>
      <c r="K31" s="621">
        <v>1700787000</v>
      </c>
      <c r="L31" s="621">
        <v>2662346395</v>
      </c>
      <c r="M31" s="623"/>
      <c r="N31" s="623"/>
    </row>
    <row r="32" spans="1:14" s="624" customFormat="1" ht="18" customHeight="1">
      <c r="A32" s="616" t="s">
        <v>521</v>
      </c>
      <c r="B32" s="617">
        <v>65</v>
      </c>
      <c r="C32" s="618">
        <v>0</v>
      </c>
      <c r="D32" s="621">
        <v>342232</v>
      </c>
      <c r="E32" s="621">
        <v>1331972</v>
      </c>
      <c r="F32" s="621">
        <v>600</v>
      </c>
      <c r="G32" s="620">
        <v>0</v>
      </c>
      <c r="H32" s="619">
        <v>0</v>
      </c>
      <c r="I32" s="621">
        <v>43724</v>
      </c>
      <c r="J32" s="621">
        <v>1718527</v>
      </c>
      <c r="K32" s="621">
        <v>1492000</v>
      </c>
      <c r="L32" s="621">
        <v>1298057</v>
      </c>
      <c r="M32" s="623"/>
      <c r="N32" s="623"/>
    </row>
    <row r="33" spans="1:14" ht="18" customHeight="1">
      <c r="A33" s="616" t="s">
        <v>879</v>
      </c>
      <c r="B33" s="617">
        <v>66</v>
      </c>
      <c r="C33" s="618">
        <v>0</v>
      </c>
      <c r="D33" s="621">
        <v>1491933</v>
      </c>
      <c r="E33" s="621">
        <v>423</v>
      </c>
      <c r="F33" s="621">
        <v>22800</v>
      </c>
      <c r="G33" s="620">
        <v>0</v>
      </c>
      <c r="H33" s="619">
        <v>0</v>
      </c>
      <c r="I33" s="621">
        <v>281518</v>
      </c>
      <c r="J33" s="621">
        <v>1796674</v>
      </c>
      <c r="K33" s="619">
        <v>0</v>
      </c>
      <c r="L33" s="621">
        <v>12515374</v>
      </c>
    </row>
    <row r="34" spans="1:14" ht="18" customHeight="1">
      <c r="A34" s="616" t="s">
        <v>882</v>
      </c>
      <c r="B34" s="617">
        <v>68</v>
      </c>
      <c r="C34" s="618">
        <v>0</v>
      </c>
      <c r="D34" s="621">
        <v>45</v>
      </c>
      <c r="E34" s="619">
        <v>0</v>
      </c>
      <c r="F34" s="619">
        <v>0</v>
      </c>
      <c r="G34" s="620">
        <v>0</v>
      </c>
      <c r="H34" s="619">
        <v>0</v>
      </c>
      <c r="I34" s="621">
        <v>7759</v>
      </c>
      <c r="J34" s="621">
        <v>7804</v>
      </c>
      <c r="K34" s="619">
        <v>0</v>
      </c>
      <c r="L34" s="619">
        <v>0</v>
      </c>
    </row>
    <row r="35" spans="1:14" s="640" customFormat="1" ht="18" customHeight="1">
      <c r="A35" s="616" t="s">
        <v>199</v>
      </c>
      <c r="B35" s="617">
        <v>72</v>
      </c>
      <c r="C35" s="618">
        <v>0</v>
      </c>
      <c r="D35" s="621">
        <v>250</v>
      </c>
      <c r="E35" s="619">
        <v>0</v>
      </c>
      <c r="F35" s="619">
        <v>0</v>
      </c>
      <c r="G35" s="620">
        <v>0</v>
      </c>
      <c r="H35" s="621">
        <v>50</v>
      </c>
      <c r="I35" s="621">
        <v>6431</v>
      </c>
      <c r="J35" s="621">
        <v>6731</v>
      </c>
      <c r="K35" s="621">
        <v>5000</v>
      </c>
      <c r="L35" s="621">
        <v>14151</v>
      </c>
      <c r="M35" s="639"/>
      <c r="N35" s="639"/>
    </row>
    <row r="36" spans="1:14" s="640" customFormat="1" ht="27.95" customHeight="1">
      <c r="A36" s="630" t="s">
        <v>946</v>
      </c>
      <c r="B36" s="625">
        <v>73</v>
      </c>
      <c r="C36" s="618">
        <v>0</v>
      </c>
      <c r="D36" s="621">
        <v>2465286</v>
      </c>
      <c r="E36" s="619">
        <v>0</v>
      </c>
      <c r="F36" s="619">
        <v>0</v>
      </c>
      <c r="G36" s="620">
        <v>0</v>
      </c>
      <c r="H36" s="619">
        <v>0</v>
      </c>
      <c r="I36" s="619">
        <v>0</v>
      </c>
      <c r="J36" s="621">
        <v>2465286</v>
      </c>
      <c r="K36" s="621">
        <v>1683000</v>
      </c>
      <c r="L36" s="621">
        <v>1704235</v>
      </c>
      <c r="M36" s="639"/>
      <c r="N36" s="639"/>
    </row>
    <row r="37" spans="1:14" s="640" customFormat="1" ht="18" customHeight="1">
      <c r="A37" s="616" t="s">
        <v>581</v>
      </c>
      <c r="B37" s="617">
        <v>75</v>
      </c>
      <c r="C37" s="618">
        <v>0</v>
      </c>
      <c r="D37" s="621">
        <v>585</v>
      </c>
      <c r="E37" s="619">
        <v>0</v>
      </c>
      <c r="F37" s="619">
        <v>0</v>
      </c>
      <c r="G37" s="620">
        <v>0</v>
      </c>
      <c r="H37" s="619">
        <v>0</v>
      </c>
      <c r="I37" s="619">
        <v>0</v>
      </c>
      <c r="J37" s="621">
        <v>585</v>
      </c>
      <c r="K37" s="619">
        <v>0</v>
      </c>
      <c r="L37" s="619">
        <v>0</v>
      </c>
      <c r="M37" s="639"/>
      <c r="N37" s="639"/>
    </row>
    <row r="38" spans="1:14" s="640" customFormat="1" ht="18" customHeight="1">
      <c r="A38" s="616" t="s">
        <v>713</v>
      </c>
      <c r="B38" s="625">
        <v>76</v>
      </c>
      <c r="C38" s="618">
        <v>0</v>
      </c>
      <c r="D38" s="621">
        <v>645</v>
      </c>
      <c r="E38" s="621">
        <v>3309</v>
      </c>
      <c r="F38" s="619">
        <v>0</v>
      </c>
      <c r="G38" s="620">
        <v>0</v>
      </c>
      <c r="H38" s="619">
        <v>0</v>
      </c>
      <c r="I38" s="621">
        <v>2261</v>
      </c>
      <c r="J38" s="621">
        <v>6215</v>
      </c>
      <c r="K38" s="619">
        <v>0</v>
      </c>
      <c r="L38" s="621">
        <v>1873</v>
      </c>
      <c r="M38" s="639"/>
      <c r="N38" s="639"/>
    </row>
    <row r="39" spans="1:14" s="640" customFormat="1" ht="27.95" customHeight="1">
      <c r="A39" s="630" t="s">
        <v>902</v>
      </c>
      <c r="B39" s="625">
        <v>77</v>
      </c>
      <c r="C39" s="618">
        <v>0</v>
      </c>
      <c r="D39" s="621">
        <v>5475</v>
      </c>
      <c r="E39" s="619">
        <v>0</v>
      </c>
      <c r="F39" s="619">
        <v>0</v>
      </c>
      <c r="G39" s="620">
        <v>0</v>
      </c>
      <c r="H39" s="619">
        <v>0</v>
      </c>
      <c r="I39" s="621">
        <v>3300</v>
      </c>
      <c r="J39" s="621">
        <v>8775</v>
      </c>
      <c r="K39" s="621">
        <v>10000</v>
      </c>
      <c r="L39" s="621">
        <v>24264</v>
      </c>
      <c r="M39" s="639"/>
      <c r="N39" s="639"/>
    </row>
    <row r="40" spans="1:14" s="624" customFormat="1" ht="18" customHeight="1">
      <c r="A40" s="616" t="s">
        <v>213</v>
      </c>
      <c r="B40" s="617">
        <v>78</v>
      </c>
      <c r="C40" s="618">
        <v>0</v>
      </c>
      <c r="D40" s="621">
        <v>20803808</v>
      </c>
      <c r="E40" s="621">
        <v>150986</v>
      </c>
      <c r="F40" s="621">
        <v>300</v>
      </c>
      <c r="G40" s="620">
        <v>0</v>
      </c>
      <c r="H40" s="619">
        <v>0</v>
      </c>
      <c r="I40" s="621">
        <v>15088</v>
      </c>
      <c r="J40" s="621">
        <v>20970182</v>
      </c>
      <c r="K40" s="621">
        <v>20376000</v>
      </c>
      <c r="L40" s="621">
        <v>22671205</v>
      </c>
      <c r="M40" s="623"/>
      <c r="N40" s="623"/>
    </row>
    <row r="41" spans="1:14" s="624" customFormat="1" ht="18" customHeight="1">
      <c r="A41" s="616" t="s">
        <v>238</v>
      </c>
      <c r="B41" s="617">
        <v>81</v>
      </c>
      <c r="C41" s="618">
        <v>0</v>
      </c>
      <c r="D41" s="621">
        <v>640</v>
      </c>
      <c r="E41" s="619">
        <v>0</v>
      </c>
      <c r="F41" s="621">
        <v>180</v>
      </c>
      <c r="G41" s="620">
        <v>0</v>
      </c>
      <c r="H41" s="619">
        <v>0</v>
      </c>
      <c r="I41" s="621">
        <v>16689</v>
      </c>
      <c r="J41" s="621">
        <v>17509</v>
      </c>
      <c r="K41" s="621">
        <v>3000</v>
      </c>
      <c r="L41" s="621">
        <v>34588</v>
      </c>
      <c r="M41" s="623"/>
      <c r="N41" s="623"/>
    </row>
    <row r="42" spans="1:14" s="624" customFormat="1" ht="18" customHeight="1">
      <c r="A42" s="616" t="s">
        <v>316</v>
      </c>
      <c r="B42" s="617">
        <v>83</v>
      </c>
      <c r="C42" s="618">
        <v>0</v>
      </c>
      <c r="D42" s="621">
        <v>110031666</v>
      </c>
      <c r="E42" s="621">
        <v>63437</v>
      </c>
      <c r="F42" s="619">
        <v>0</v>
      </c>
      <c r="G42" s="620">
        <v>0</v>
      </c>
      <c r="H42" s="621">
        <v>20790</v>
      </c>
      <c r="I42" s="621">
        <v>6650646</v>
      </c>
      <c r="J42" s="621">
        <v>116766540</v>
      </c>
      <c r="K42" s="621">
        <v>99700000</v>
      </c>
      <c r="L42" s="621">
        <v>97643744</v>
      </c>
      <c r="M42" s="623"/>
      <c r="N42" s="623"/>
    </row>
    <row r="43" spans="1:14" s="624" customFormat="1" ht="23.1" customHeight="1" thickBot="1">
      <c r="A43" s="641" t="s">
        <v>2</v>
      </c>
      <c r="B43" s="642"/>
      <c r="C43" s="191">
        <f>SUM(C4:C42)</f>
        <v>1594672391</v>
      </c>
      <c r="D43" s="191">
        <f>SUM(D4:D42)</f>
        <v>224533723</v>
      </c>
      <c r="E43" s="191">
        <f t="shared" ref="E43:I43" si="1">SUM(E4:E42)</f>
        <v>74776392</v>
      </c>
      <c r="F43" s="191">
        <f t="shared" si="1"/>
        <v>83506829</v>
      </c>
      <c r="G43" s="643">
        <f t="shared" si="1"/>
        <v>28169590</v>
      </c>
      <c r="H43" s="191">
        <f t="shared" si="1"/>
        <v>564281</v>
      </c>
      <c r="I43" s="191">
        <f t="shared" si="1"/>
        <v>35933248</v>
      </c>
      <c r="J43" s="191">
        <f>SUM(J4:J42)</f>
        <v>2042156454</v>
      </c>
      <c r="K43" s="191">
        <f>SUM(K4:K42)</f>
        <v>2097329000</v>
      </c>
      <c r="L43" s="191">
        <f>SUM(L4:L42)</f>
        <v>3089469108</v>
      </c>
      <c r="M43" s="633"/>
      <c r="N43" s="633"/>
    </row>
    <row r="44" spans="1:14" s="644" customFormat="1" ht="20.100000000000001" customHeight="1" thickTop="1">
      <c r="C44" s="645"/>
      <c r="D44" s="646"/>
      <c r="E44" s="646"/>
      <c r="F44" s="646"/>
      <c r="G44" s="646"/>
      <c r="H44" s="646"/>
      <c r="I44" s="646"/>
      <c r="J44" s="647"/>
      <c r="K44" s="647"/>
      <c r="L44" s="646"/>
      <c r="M44" s="646"/>
      <c r="N44" s="646"/>
    </row>
    <row r="45" spans="1:14" ht="20.100000000000001" customHeight="1"/>
    <row r="46" spans="1:14" ht="20.100000000000001" customHeight="1"/>
    <row r="47" spans="1:14" ht="20.100000000000001" customHeight="1"/>
  </sheetData>
  <mergeCells count="4">
    <mergeCell ref="A1:K1"/>
    <mergeCell ref="C2:L2"/>
    <mergeCell ref="A28:K28"/>
    <mergeCell ref="C29:L29"/>
  </mergeCells>
  <printOptions horizontalCentered="1"/>
  <pageMargins left="0.7" right="0.7" top="1.25" bottom="0.7" header="0.5" footer="0.25"/>
  <pageSetup paperSize="9" scale="88" firstPageNumber="10" orientation="landscape" useFirstPageNumber="1" r:id="rId1"/>
  <headerFooter alignWithMargins="0">
    <oddHeader>&amp;C&amp;"+,Bold"&amp;20
__________________________________________________________________________________&amp;R&amp;"Times New Roman,Regular"&amp;12
  مملكة البحرين
  الحساب الختامي الموحد للدولة للسنة المالية المنتهية في 31 ديسمبر 2015</oddHeader>
    <oddFooter>&amp;C&amp;"Arabic Transparent,Bold"&amp;20__________________________________________________________________________________&amp;"Arabic Transparent,Regular"&amp;14
&amp;"Times New Roman,Regular"&amp;16&amp;P</oddFooter>
  </headerFooter>
  <rowBreaks count="2" manualBreakCount="2">
    <brk id="27" max="11" man="1"/>
    <brk id="44" max="11" man="1"/>
  </rowBreaks>
  <colBreaks count="1" manualBreakCount="1">
    <brk id="39" max="1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12"/>
  <sheetViews>
    <sheetView rightToLeft="1" view="pageBreakPreview" topLeftCell="A171" zoomScaleNormal="100" zoomScaleSheetLayoutView="100" zoomScalePageLayoutView="110" workbookViewId="0">
      <selection activeCell="I210" sqref="I210"/>
    </sheetView>
  </sheetViews>
  <sheetFormatPr defaultRowHeight="12.75"/>
  <cols>
    <col min="1" max="1" width="6.28515625" style="255" customWidth="1"/>
    <col min="2" max="2" width="3.5703125" style="213" bestFit="1" customWidth="1"/>
    <col min="3" max="3" width="3.28515625" style="213" customWidth="1"/>
    <col min="4" max="4" width="3.42578125" style="213" customWidth="1"/>
    <col min="5" max="5" width="27.42578125" style="213" customWidth="1"/>
    <col min="6" max="6" width="14" style="256" customWidth="1"/>
    <col min="7" max="7" width="13.5703125" style="256" customWidth="1"/>
    <col min="8" max="8" width="12.42578125" style="257" customWidth="1"/>
    <col min="9" max="9" width="13.42578125" style="256" customWidth="1"/>
    <col min="10" max="16384" width="9.140625" style="213"/>
  </cols>
  <sheetData>
    <row r="1" spans="1:14" ht="30.95" customHeight="1">
      <c r="A1" s="568" t="s">
        <v>263</v>
      </c>
      <c r="B1" s="568"/>
      <c r="C1" s="568"/>
      <c r="D1" s="568"/>
      <c r="E1" s="568"/>
      <c r="F1" s="568"/>
      <c r="G1" s="568"/>
      <c r="H1" s="568"/>
      <c r="I1" s="568"/>
    </row>
    <row r="2" spans="1:14" ht="20.100000000000001" customHeight="1">
      <c r="A2" s="569" t="s">
        <v>512</v>
      </c>
      <c r="B2" s="569"/>
      <c r="C2" s="569"/>
      <c r="D2" s="569"/>
      <c r="E2" s="569"/>
      <c r="F2" s="569"/>
      <c r="G2" s="569"/>
      <c r="H2" s="569"/>
      <c r="I2" s="569"/>
    </row>
    <row r="3" spans="1:14" ht="15.95" customHeight="1">
      <c r="A3" s="570" t="s">
        <v>179</v>
      </c>
      <c r="B3" s="571"/>
      <c r="C3" s="571"/>
      <c r="D3" s="571"/>
      <c r="E3" s="572" t="s">
        <v>185</v>
      </c>
      <c r="F3" s="570">
        <v>2015</v>
      </c>
      <c r="G3" s="570"/>
      <c r="H3" s="570"/>
      <c r="I3" s="574" t="s">
        <v>888</v>
      </c>
    </row>
    <row r="4" spans="1:14" ht="15.95" customHeight="1">
      <c r="A4" s="214" t="s">
        <v>180</v>
      </c>
      <c r="B4" s="214" t="s">
        <v>181</v>
      </c>
      <c r="C4" s="214" t="s">
        <v>182</v>
      </c>
      <c r="D4" s="214" t="s">
        <v>183</v>
      </c>
      <c r="E4" s="573"/>
      <c r="F4" s="439" t="s">
        <v>565</v>
      </c>
      <c r="G4" s="439" t="s">
        <v>184</v>
      </c>
      <c r="H4" s="440" t="s">
        <v>567</v>
      </c>
      <c r="I4" s="575"/>
    </row>
    <row r="5" spans="1:14" ht="14.45" customHeight="1">
      <c r="A5" s="215"/>
      <c r="B5" s="215"/>
      <c r="C5" s="215">
        <v>1</v>
      </c>
      <c r="D5" s="215">
        <v>4</v>
      </c>
      <c r="E5" s="216" t="s">
        <v>39</v>
      </c>
      <c r="F5" s="217">
        <f>F6+F10+F22+F26</f>
        <v>1700787000</v>
      </c>
      <c r="G5" s="217">
        <f>G6+G10+G22+G26</f>
        <v>1594672391</v>
      </c>
      <c r="H5" s="217">
        <f t="shared" ref="H5:H10" si="0">G5-F5</f>
        <v>-106114609</v>
      </c>
      <c r="I5" s="217">
        <f>I6+I10+I22+I26</f>
        <v>2662346395</v>
      </c>
    </row>
    <row r="6" spans="1:14" s="218" customFormat="1" ht="14.45" customHeight="1">
      <c r="A6" s="215"/>
      <c r="B6" s="215">
        <v>1</v>
      </c>
      <c r="C6" s="215">
        <v>1</v>
      </c>
      <c r="D6" s="215">
        <v>4</v>
      </c>
      <c r="E6" s="216" t="s">
        <v>40</v>
      </c>
      <c r="F6" s="217">
        <f>SUM(F7:F9)</f>
        <v>1269327000</v>
      </c>
      <c r="G6" s="217">
        <f>SUM(G7:G9)</f>
        <v>1171024519</v>
      </c>
      <c r="H6" s="217">
        <f t="shared" si="0"/>
        <v>-98302481</v>
      </c>
      <c r="I6" s="217">
        <f>SUM(I7:I9)</f>
        <v>2212613176</v>
      </c>
      <c r="N6" s="213"/>
    </row>
    <row r="7" spans="1:14" ht="14.45" customHeight="1">
      <c r="A7" s="219">
        <v>40011</v>
      </c>
      <c r="B7" s="219">
        <v>1</v>
      </c>
      <c r="C7" s="219">
        <v>1</v>
      </c>
      <c r="D7" s="219">
        <v>4</v>
      </c>
      <c r="E7" s="220" t="s">
        <v>256</v>
      </c>
      <c r="F7" s="221">
        <v>148534000</v>
      </c>
      <c r="G7" s="221">
        <v>230724927</v>
      </c>
      <c r="H7" s="221">
        <f t="shared" si="0"/>
        <v>82190927</v>
      </c>
      <c r="I7" s="221">
        <v>206473297</v>
      </c>
    </row>
    <row r="8" spans="1:14" ht="14.45" customHeight="1">
      <c r="A8" s="219">
        <v>40012</v>
      </c>
      <c r="B8" s="219">
        <v>1</v>
      </c>
      <c r="C8" s="219">
        <v>1</v>
      </c>
      <c r="D8" s="219">
        <v>4</v>
      </c>
      <c r="E8" s="220" t="s">
        <v>41</v>
      </c>
      <c r="F8" s="221">
        <v>1141434000</v>
      </c>
      <c r="G8" s="221">
        <v>957404837</v>
      </c>
      <c r="H8" s="221">
        <f t="shared" si="0"/>
        <v>-184029163</v>
      </c>
      <c r="I8" s="221">
        <v>2027312875</v>
      </c>
    </row>
    <row r="9" spans="1:14" ht="14.45" customHeight="1">
      <c r="A9" s="219">
        <v>40014</v>
      </c>
      <c r="B9" s="219">
        <v>1</v>
      </c>
      <c r="C9" s="219">
        <v>1</v>
      </c>
      <c r="D9" s="219">
        <v>4</v>
      </c>
      <c r="E9" s="220" t="s">
        <v>617</v>
      </c>
      <c r="F9" s="221">
        <v>-20641000</v>
      </c>
      <c r="G9" s="221">
        <v>-17105245</v>
      </c>
      <c r="H9" s="221">
        <f t="shared" si="0"/>
        <v>3535755</v>
      </c>
      <c r="I9" s="221">
        <v>-21172996</v>
      </c>
    </row>
    <row r="10" spans="1:14" s="218" customFormat="1" ht="14.45" customHeight="1">
      <c r="A10" s="215"/>
      <c r="B10" s="215">
        <v>2</v>
      </c>
      <c r="C10" s="215">
        <v>1</v>
      </c>
      <c r="D10" s="215">
        <v>4</v>
      </c>
      <c r="E10" s="216" t="s">
        <v>42</v>
      </c>
      <c r="F10" s="217">
        <f>SUM(F11:F21)</f>
        <v>414147000</v>
      </c>
      <c r="G10" s="217">
        <f>SUM(G11:G21)</f>
        <v>411785821</v>
      </c>
      <c r="H10" s="217">
        <f t="shared" si="0"/>
        <v>-2361179</v>
      </c>
      <c r="I10" s="217">
        <f>SUM(I11:I21)</f>
        <v>434722091</v>
      </c>
      <c r="N10" s="213"/>
    </row>
    <row r="11" spans="1:14" ht="15" hidden="1" customHeight="1">
      <c r="A11" s="222">
        <v>40031</v>
      </c>
      <c r="B11" s="219">
        <v>2</v>
      </c>
      <c r="C11" s="219">
        <v>1</v>
      </c>
      <c r="D11" s="219">
        <v>4</v>
      </c>
      <c r="E11" s="220" t="s">
        <v>43</v>
      </c>
      <c r="F11" s="221">
        <f t="array" ref="F11">IFERROR(INDEX(#REF!,MATCH($D11&amp;$C11&amp;$B11&amp;$A11,#REF!&amp;#REF!&amp;#REF!&amp;#REF!,0)),0)</f>
        <v>0</v>
      </c>
      <c r="G11" s="221">
        <f t="array" ref="G11">IFERROR(INDEX(#REF!,MATCH($D11&amp;$C11&amp;$B11&amp;$A11,#REF!&amp;#REF!&amp;#REF!&amp;#REF!,0)),0)</f>
        <v>0</v>
      </c>
      <c r="H11" s="224">
        <f t="shared" ref="H11:H21" si="1">G11-F11</f>
        <v>0</v>
      </c>
      <c r="I11" s="394">
        <v>0</v>
      </c>
    </row>
    <row r="12" spans="1:14" ht="14.45" hidden="1" customHeight="1">
      <c r="A12" s="222">
        <v>40032</v>
      </c>
      <c r="B12" s="219">
        <v>2</v>
      </c>
      <c r="C12" s="219">
        <v>1</v>
      </c>
      <c r="D12" s="219">
        <v>4</v>
      </c>
      <c r="E12" s="220" t="s">
        <v>44</v>
      </c>
      <c r="F12" s="393">
        <v>0</v>
      </c>
      <c r="G12" s="393">
        <v>0</v>
      </c>
      <c r="H12" s="393">
        <f>G12-F12</f>
        <v>0</v>
      </c>
      <c r="I12" s="394">
        <v>0</v>
      </c>
    </row>
    <row r="13" spans="1:14" ht="13.5" hidden="1" customHeight="1">
      <c r="A13" s="222">
        <v>40033</v>
      </c>
      <c r="B13" s="219">
        <v>2</v>
      </c>
      <c r="C13" s="219">
        <v>1</v>
      </c>
      <c r="D13" s="219">
        <v>4</v>
      </c>
      <c r="E13" s="220" t="s">
        <v>45</v>
      </c>
      <c r="F13" s="393">
        <v>0</v>
      </c>
      <c r="G13" s="393">
        <v>0</v>
      </c>
      <c r="H13" s="393">
        <f t="shared" si="1"/>
        <v>0</v>
      </c>
      <c r="I13" s="394">
        <v>0</v>
      </c>
    </row>
    <row r="14" spans="1:14" ht="14.45" hidden="1" customHeight="1">
      <c r="A14" s="222">
        <v>40034</v>
      </c>
      <c r="B14" s="219">
        <v>2</v>
      </c>
      <c r="C14" s="219">
        <v>1</v>
      </c>
      <c r="D14" s="219">
        <v>4</v>
      </c>
      <c r="E14" s="220" t="s">
        <v>46</v>
      </c>
      <c r="F14" s="393">
        <v>0</v>
      </c>
      <c r="G14" s="393">
        <v>0</v>
      </c>
      <c r="H14" s="393">
        <f>G14-F14</f>
        <v>0</v>
      </c>
      <c r="I14" s="394">
        <v>0</v>
      </c>
    </row>
    <row r="15" spans="1:14" ht="14.45" customHeight="1">
      <c r="A15" s="222">
        <v>40035</v>
      </c>
      <c r="B15" s="219">
        <v>2</v>
      </c>
      <c r="C15" s="219">
        <v>1</v>
      </c>
      <c r="D15" s="219">
        <v>4</v>
      </c>
      <c r="E15" s="220" t="s">
        <v>47</v>
      </c>
      <c r="F15" s="221">
        <v>64234000</v>
      </c>
      <c r="G15" s="393">
        <v>0</v>
      </c>
      <c r="H15" s="221">
        <f>G15-F15</f>
        <v>-64234000</v>
      </c>
      <c r="I15" s="394">
        <v>0</v>
      </c>
    </row>
    <row r="16" spans="1:14" ht="22.5" hidden="1" customHeight="1">
      <c r="A16" s="222">
        <v>40036</v>
      </c>
      <c r="B16" s="219">
        <v>2</v>
      </c>
      <c r="C16" s="219">
        <v>1</v>
      </c>
      <c r="D16" s="219">
        <v>4</v>
      </c>
      <c r="E16" s="220" t="s">
        <v>200</v>
      </c>
      <c r="F16" s="393">
        <v>0</v>
      </c>
      <c r="G16" s="393">
        <v>0</v>
      </c>
      <c r="H16" s="221">
        <f t="shared" si="1"/>
        <v>0</v>
      </c>
      <c r="I16" s="190"/>
    </row>
    <row r="17" spans="1:14" ht="14.45" customHeight="1">
      <c r="A17" s="222">
        <v>40037</v>
      </c>
      <c r="B17" s="219">
        <v>2</v>
      </c>
      <c r="C17" s="219">
        <v>1</v>
      </c>
      <c r="D17" s="219">
        <v>4</v>
      </c>
      <c r="E17" s="220" t="s">
        <v>553</v>
      </c>
      <c r="F17" s="221">
        <v>51474000</v>
      </c>
      <c r="G17" s="221">
        <v>44113743</v>
      </c>
      <c r="H17" s="221">
        <f t="shared" si="1"/>
        <v>-7360257</v>
      </c>
      <c r="I17" s="221">
        <v>62390724</v>
      </c>
    </row>
    <row r="18" spans="1:14" ht="14.45" customHeight="1">
      <c r="A18" s="219">
        <v>40051</v>
      </c>
      <c r="B18" s="219">
        <v>2</v>
      </c>
      <c r="C18" s="219">
        <v>1</v>
      </c>
      <c r="D18" s="219">
        <v>4</v>
      </c>
      <c r="E18" s="220" t="s">
        <v>618</v>
      </c>
      <c r="F18" s="221">
        <v>96495000</v>
      </c>
      <c r="G18" s="221">
        <v>90853535</v>
      </c>
      <c r="H18" s="225">
        <f t="shared" si="1"/>
        <v>-5641465</v>
      </c>
      <c r="I18" s="221">
        <v>107213712</v>
      </c>
    </row>
    <row r="19" spans="1:14" ht="14.45" customHeight="1">
      <c r="A19" s="219">
        <v>40052</v>
      </c>
      <c r="B19" s="219">
        <v>2</v>
      </c>
      <c r="C19" s="219">
        <v>1</v>
      </c>
      <c r="D19" s="219">
        <v>4</v>
      </c>
      <c r="E19" s="220" t="s">
        <v>48</v>
      </c>
      <c r="F19" s="221">
        <v>38598000</v>
      </c>
      <c r="G19" s="221">
        <v>43778809</v>
      </c>
      <c r="H19" s="221">
        <f t="shared" si="1"/>
        <v>5180809</v>
      </c>
      <c r="I19" s="221">
        <v>38935826</v>
      </c>
    </row>
    <row r="20" spans="1:14" ht="14.45" customHeight="1">
      <c r="A20" s="219">
        <v>40053</v>
      </c>
      <c r="B20" s="219">
        <v>2</v>
      </c>
      <c r="C20" s="219">
        <v>1</v>
      </c>
      <c r="D20" s="219">
        <v>4</v>
      </c>
      <c r="E20" s="220" t="s">
        <v>49</v>
      </c>
      <c r="F20" s="221">
        <v>33392000</v>
      </c>
      <c r="G20" s="221">
        <v>28565322</v>
      </c>
      <c r="H20" s="221">
        <f t="shared" si="1"/>
        <v>-4826678</v>
      </c>
      <c r="I20" s="221">
        <v>36231980</v>
      </c>
    </row>
    <row r="21" spans="1:14" ht="14.45" customHeight="1">
      <c r="A21" s="219">
        <v>40054</v>
      </c>
      <c r="B21" s="219">
        <v>2</v>
      </c>
      <c r="C21" s="219">
        <v>1</v>
      </c>
      <c r="D21" s="219">
        <v>4</v>
      </c>
      <c r="E21" s="220" t="s">
        <v>50</v>
      </c>
      <c r="F21" s="221">
        <v>129954000</v>
      </c>
      <c r="G21" s="221">
        <v>204474412</v>
      </c>
      <c r="H21" s="221">
        <f t="shared" si="1"/>
        <v>74520412</v>
      </c>
      <c r="I21" s="221">
        <v>189949849</v>
      </c>
    </row>
    <row r="22" spans="1:14" s="218" customFormat="1" ht="14.45" customHeight="1">
      <c r="A22" s="215"/>
      <c r="B22" s="215">
        <v>3</v>
      </c>
      <c r="C22" s="215">
        <v>1</v>
      </c>
      <c r="D22" s="215">
        <v>4</v>
      </c>
      <c r="E22" s="216" t="s">
        <v>51</v>
      </c>
      <c r="F22" s="217">
        <f>SUM(F23:F27)</f>
        <v>17313000</v>
      </c>
      <c r="G22" s="217">
        <f>SUM(G23:G27)</f>
        <v>11862051</v>
      </c>
      <c r="H22" s="217">
        <f>SUM(H23:H25)</f>
        <v>-5450949</v>
      </c>
      <c r="I22" s="217">
        <f>SUM(I23:I27)</f>
        <v>15011128</v>
      </c>
      <c r="N22" s="213"/>
    </row>
    <row r="23" spans="1:14" ht="14.45" customHeight="1">
      <c r="A23" s="222">
        <v>42011</v>
      </c>
      <c r="B23" s="219">
        <v>3</v>
      </c>
      <c r="C23" s="219">
        <v>1</v>
      </c>
      <c r="D23" s="219">
        <v>4</v>
      </c>
      <c r="E23" s="220" t="s">
        <v>52</v>
      </c>
      <c r="F23" s="221">
        <v>11130000</v>
      </c>
      <c r="G23" s="221">
        <v>7282491</v>
      </c>
      <c r="H23" s="221">
        <f>G23-F23</f>
        <v>-3847509</v>
      </c>
      <c r="I23" s="221">
        <v>10605738</v>
      </c>
    </row>
    <row r="24" spans="1:14" ht="13.5" hidden="1" customHeight="1">
      <c r="A24" s="219">
        <v>42012</v>
      </c>
      <c r="B24" s="219">
        <v>3</v>
      </c>
      <c r="C24" s="219">
        <v>1</v>
      </c>
      <c r="D24" s="219">
        <v>4</v>
      </c>
      <c r="E24" s="220" t="s">
        <v>53</v>
      </c>
      <c r="F24" s="223"/>
      <c r="G24" s="221"/>
      <c r="H24" s="224">
        <f>G24-F24</f>
        <v>0</v>
      </c>
      <c r="I24" s="221"/>
    </row>
    <row r="25" spans="1:14" ht="14.45" customHeight="1">
      <c r="A25" s="222">
        <v>42013</v>
      </c>
      <c r="B25" s="219">
        <v>3</v>
      </c>
      <c r="C25" s="219">
        <v>1</v>
      </c>
      <c r="D25" s="219">
        <v>4</v>
      </c>
      <c r="E25" s="220" t="s">
        <v>55</v>
      </c>
      <c r="F25" s="221">
        <v>6183000</v>
      </c>
      <c r="G25" s="221">
        <v>4579560</v>
      </c>
      <c r="H25" s="221">
        <f>G25-F25</f>
        <v>-1603440</v>
      </c>
      <c r="I25" s="221">
        <v>4405390</v>
      </c>
    </row>
    <row r="26" spans="1:14" ht="12" hidden="1" customHeight="1">
      <c r="A26" s="219"/>
      <c r="B26" s="215">
        <v>4</v>
      </c>
      <c r="C26" s="215">
        <v>1</v>
      </c>
      <c r="D26" s="215">
        <v>4</v>
      </c>
      <c r="E26" s="226" t="s">
        <v>337</v>
      </c>
      <c r="F26" s="227">
        <f>F27</f>
        <v>0</v>
      </c>
      <c r="G26" s="227">
        <f>G27</f>
        <v>0</v>
      </c>
      <c r="H26" s="228">
        <f>H27</f>
        <v>0</v>
      </c>
      <c r="I26" s="227">
        <f>I27</f>
        <v>0</v>
      </c>
    </row>
    <row r="27" spans="1:14" ht="14.25" hidden="1" customHeight="1">
      <c r="A27" s="229">
        <v>45014</v>
      </c>
      <c r="B27" s="229">
        <v>4</v>
      </c>
      <c r="C27" s="229">
        <v>1</v>
      </c>
      <c r="D27" s="229">
        <v>4</v>
      </c>
      <c r="E27" s="230" t="s">
        <v>337</v>
      </c>
      <c r="F27" s="395">
        <v>0</v>
      </c>
      <c r="G27" s="395">
        <v>0</v>
      </c>
      <c r="H27" s="231">
        <f t="shared" ref="H27:H48" si="2">G27-F27</f>
        <v>0</v>
      </c>
      <c r="I27" s="395">
        <v>0</v>
      </c>
    </row>
    <row r="28" spans="1:14" ht="14.45" customHeight="1">
      <c r="A28" s="215"/>
      <c r="B28" s="215"/>
      <c r="C28" s="215">
        <v>2</v>
      </c>
      <c r="D28" s="215">
        <v>4</v>
      </c>
      <c r="E28" s="216" t="s">
        <v>29</v>
      </c>
      <c r="F28" s="217">
        <f>SUM(F29,F31,F38,F49)</f>
        <v>193034053</v>
      </c>
      <c r="G28" s="217">
        <f>SUM(G29,G31,G38,G49)</f>
        <v>224533723</v>
      </c>
      <c r="H28" s="217">
        <f t="shared" si="2"/>
        <v>31499670</v>
      </c>
      <c r="I28" s="217">
        <f>SUM(I29,I31,I38,I49)</f>
        <v>202894933</v>
      </c>
    </row>
    <row r="29" spans="1:14" s="218" customFormat="1" ht="4.5" hidden="1" customHeight="1">
      <c r="A29" s="215"/>
      <c r="B29" s="215">
        <v>1</v>
      </c>
      <c r="C29" s="215">
        <v>2</v>
      </c>
      <c r="D29" s="215">
        <v>4</v>
      </c>
      <c r="E29" s="232" t="s">
        <v>54</v>
      </c>
      <c r="F29" s="233">
        <f>SUM(F30)</f>
        <v>0</v>
      </c>
      <c r="G29" s="234">
        <f>SUM(G30)</f>
        <v>0</v>
      </c>
      <c r="H29" s="234">
        <f t="shared" si="2"/>
        <v>0</v>
      </c>
      <c r="I29" s="234">
        <f>SUM(I30)</f>
        <v>0</v>
      </c>
      <c r="N29" s="213"/>
    </row>
    <row r="30" spans="1:14" ht="2.25" hidden="1" customHeight="1">
      <c r="A30" s="222">
        <v>42013</v>
      </c>
      <c r="B30" s="219">
        <v>1</v>
      </c>
      <c r="C30" s="219">
        <v>2</v>
      </c>
      <c r="D30" s="219">
        <v>4</v>
      </c>
      <c r="E30" s="220" t="s">
        <v>55</v>
      </c>
      <c r="F30" s="396">
        <v>0</v>
      </c>
      <c r="G30" s="394">
        <v>0</v>
      </c>
      <c r="H30" s="225">
        <f t="shared" si="2"/>
        <v>0</v>
      </c>
      <c r="I30" s="394">
        <v>0</v>
      </c>
    </row>
    <row r="31" spans="1:14" s="218" customFormat="1" ht="14.25" customHeight="1">
      <c r="A31" s="215"/>
      <c r="B31" s="215">
        <v>2</v>
      </c>
      <c r="C31" s="215">
        <v>2</v>
      </c>
      <c r="D31" s="215">
        <v>4</v>
      </c>
      <c r="E31" s="216" t="s">
        <v>56</v>
      </c>
      <c r="F31" s="217">
        <f>SUM(F32:F37)</f>
        <v>92470000</v>
      </c>
      <c r="G31" s="217">
        <f>SUM(G32:G37)</f>
        <v>109205214</v>
      </c>
      <c r="H31" s="217">
        <f t="shared" si="2"/>
        <v>16735214</v>
      </c>
      <c r="I31" s="217">
        <f>SUM(I32:I37)</f>
        <v>88587021</v>
      </c>
      <c r="N31" s="213"/>
    </row>
    <row r="32" spans="1:14" ht="27" customHeight="1">
      <c r="A32" s="434">
        <v>42501</v>
      </c>
      <c r="B32" s="435">
        <v>2</v>
      </c>
      <c r="C32" s="435">
        <v>2</v>
      </c>
      <c r="D32" s="435">
        <v>4</v>
      </c>
      <c r="E32" s="430" t="s">
        <v>57</v>
      </c>
      <c r="F32" s="431">
        <v>48000000</v>
      </c>
      <c r="G32" s="431">
        <v>52459852</v>
      </c>
      <c r="H32" s="432">
        <f t="shared" si="2"/>
        <v>4459852</v>
      </c>
      <c r="I32" s="431">
        <v>45313631</v>
      </c>
    </row>
    <row r="33" spans="1:14" ht="14.45" customHeight="1">
      <c r="A33" s="222">
        <v>42503</v>
      </c>
      <c r="B33" s="219">
        <v>2</v>
      </c>
      <c r="C33" s="219">
        <v>2</v>
      </c>
      <c r="D33" s="219">
        <v>4</v>
      </c>
      <c r="E33" s="220" t="s">
        <v>58</v>
      </c>
      <c r="F33" s="221">
        <v>7500000</v>
      </c>
      <c r="G33" s="221">
        <v>18033658</v>
      </c>
      <c r="H33" s="221">
        <f t="shared" si="2"/>
        <v>10533658</v>
      </c>
      <c r="I33" s="221">
        <v>7457362</v>
      </c>
    </row>
    <row r="34" spans="1:14" ht="27" customHeight="1">
      <c r="A34" s="434">
        <v>42504</v>
      </c>
      <c r="B34" s="435">
        <v>2</v>
      </c>
      <c r="C34" s="435">
        <v>2</v>
      </c>
      <c r="D34" s="435">
        <v>4</v>
      </c>
      <c r="E34" s="433" t="s">
        <v>59</v>
      </c>
      <c r="F34" s="431">
        <v>16000000</v>
      </c>
      <c r="G34" s="431">
        <v>18300861</v>
      </c>
      <c r="H34" s="431">
        <f t="shared" si="2"/>
        <v>2300861</v>
      </c>
      <c r="I34" s="431">
        <v>16968822</v>
      </c>
    </row>
    <row r="35" spans="1:14" ht="14.45" customHeight="1">
      <c r="A35" s="222">
        <v>42505</v>
      </c>
      <c r="B35" s="219">
        <v>2</v>
      </c>
      <c r="C35" s="219">
        <v>2</v>
      </c>
      <c r="D35" s="219">
        <v>4</v>
      </c>
      <c r="E35" s="220" t="s">
        <v>60</v>
      </c>
      <c r="F35" s="221">
        <v>20000000</v>
      </c>
      <c r="G35" s="221">
        <v>19751712</v>
      </c>
      <c r="H35" s="221">
        <f t="shared" si="2"/>
        <v>-248288</v>
      </c>
      <c r="I35" s="221">
        <v>17912053</v>
      </c>
    </row>
    <row r="36" spans="1:14" ht="27" customHeight="1">
      <c r="A36" s="434">
        <v>42506</v>
      </c>
      <c r="B36" s="435">
        <v>2</v>
      </c>
      <c r="C36" s="435">
        <v>2</v>
      </c>
      <c r="D36" s="435">
        <v>4</v>
      </c>
      <c r="E36" s="433" t="s">
        <v>61</v>
      </c>
      <c r="F36" s="431">
        <v>400000</v>
      </c>
      <c r="G36" s="431">
        <v>80700</v>
      </c>
      <c r="H36" s="431">
        <f t="shared" si="2"/>
        <v>-319300</v>
      </c>
      <c r="I36" s="431">
        <v>361304</v>
      </c>
    </row>
    <row r="37" spans="1:14" ht="14.45" customHeight="1">
      <c r="A37" s="222">
        <v>42507</v>
      </c>
      <c r="B37" s="219">
        <v>2</v>
      </c>
      <c r="C37" s="219">
        <v>2</v>
      </c>
      <c r="D37" s="219">
        <v>4</v>
      </c>
      <c r="E37" s="220" t="s">
        <v>62</v>
      </c>
      <c r="F37" s="221">
        <v>570000</v>
      </c>
      <c r="G37" s="221">
        <v>578431</v>
      </c>
      <c r="H37" s="221">
        <f t="shared" si="2"/>
        <v>8431</v>
      </c>
      <c r="I37" s="221">
        <v>573849</v>
      </c>
    </row>
    <row r="38" spans="1:14" s="218" customFormat="1" ht="14.45" customHeight="1">
      <c r="A38" s="215"/>
      <c r="B38" s="215">
        <v>3</v>
      </c>
      <c r="C38" s="215">
        <v>2</v>
      </c>
      <c r="D38" s="215">
        <v>4</v>
      </c>
      <c r="E38" s="216" t="s">
        <v>63</v>
      </c>
      <c r="F38" s="217">
        <f>SUM(F39:F48)</f>
        <v>1492552</v>
      </c>
      <c r="G38" s="217">
        <f>SUM(G39:G48)</f>
        <v>2015906</v>
      </c>
      <c r="H38" s="217">
        <f t="shared" si="2"/>
        <v>523354</v>
      </c>
      <c r="I38" s="217">
        <f>SUM(I39:I48)</f>
        <v>1957608</v>
      </c>
      <c r="N38" s="213"/>
    </row>
    <row r="39" spans="1:14" ht="14.45" customHeight="1">
      <c r="A39" s="222">
        <v>43011</v>
      </c>
      <c r="B39" s="219">
        <v>3</v>
      </c>
      <c r="C39" s="219">
        <v>2</v>
      </c>
      <c r="D39" s="219">
        <v>4</v>
      </c>
      <c r="E39" s="220" t="s">
        <v>64</v>
      </c>
      <c r="F39" s="221">
        <v>30000</v>
      </c>
      <c r="G39" s="221">
        <v>78334</v>
      </c>
      <c r="H39" s="221">
        <f t="shared" si="2"/>
        <v>48334</v>
      </c>
      <c r="I39" s="221">
        <v>41885</v>
      </c>
    </row>
    <row r="40" spans="1:14" ht="14.45" customHeight="1">
      <c r="A40" s="222">
        <v>43021</v>
      </c>
      <c r="B40" s="219">
        <v>3</v>
      </c>
      <c r="C40" s="219">
        <v>2</v>
      </c>
      <c r="D40" s="219">
        <v>4</v>
      </c>
      <c r="E40" s="220" t="s">
        <v>65</v>
      </c>
      <c r="F40" s="221">
        <v>3000</v>
      </c>
      <c r="G40" s="221">
        <v>2541</v>
      </c>
      <c r="H40" s="221">
        <f t="shared" si="2"/>
        <v>-459</v>
      </c>
      <c r="I40" s="221">
        <v>9603</v>
      </c>
    </row>
    <row r="41" spans="1:14" ht="14.45" customHeight="1">
      <c r="A41" s="222">
        <v>43031</v>
      </c>
      <c r="B41" s="219">
        <v>3</v>
      </c>
      <c r="C41" s="219">
        <v>2</v>
      </c>
      <c r="D41" s="219">
        <v>4</v>
      </c>
      <c r="E41" s="220" t="s">
        <v>66</v>
      </c>
      <c r="F41" s="221">
        <v>10000</v>
      </c>
      <c r="G41" s="221">
        <v>45427</v>
      </c>
      <c r="H41" s="221">
        <f t="shared" si="2"/>
        <v>35427</v>
      </c>
      <c r="I41" s="221">
        <v>13892</v>
      </c>
    </row>
    <row r="42" spans="1:14" ht="14.45" customHeight="1">
      <c r="A42" s="222">
        <v>43041</v>
      </c>
      <c r="B42" s="219">
        <v>3</v>
      </c>
      <c r="C42" s="219">
        <v>2</v>
      </c>
      <c r="D42" s="219">
        <v>4</v>
      </c>
      <c r="E42" s="220" t="s">
        <v>67</v>
      </c>
      <c r="F42" s="221">
        <v>1065052</v>
      </c>
      <c r="G42" s="221">
        <v>1534627</v>
      </c>
      <c r="H42" s="221">
        <f t="shared" si="2"/>
        <v>469575</v>
      </c>
      <c r="I42" s="221">
        <v>1579778</v>
      </c>
    </row>
    <row r="43" spans="1:14" ht="14.45" customHeight="1">
      <c r="A43" s="222">
        <v>43051</v>
      </c>
      <c r="B43" s="219">
        <v>3</v>
      </c>
      <c r="C43" s="219">
        <v>2</v>
      </c>
      <c r="D43" s="219">
        <v>4</v>
      </c>
      <c r="E43" s="220" t="s">
        <v>68</v>
      </c>
      <c r="F43" s="221">
        <v>14500</v>
      </c>
      <c r="G43" s="221">
        <v>11062</v>
      </c>
      <c r="H43" s="225">
        <f t="shared" si="2"/>
        <v>-3438</v>
      </c>
      <c r="I43" s="221">
        <v>13787</v>
      </c>
    </row>
    <row r="44" spans="1:14" ht="20.25" hidden="1" customHeight="1">
      <c r="A44" s="219">
        <v>43061</v>
      </c>
      <c r="B44" s="219">
        <v>3</v>
      </c>
      <c r="C44" s="219">
        <v>2</v>
      </c>
      <c r="D44" s="219">
        <v>4</v>
      </c>
      <c r="E44" s="220" t="s">
        <v>69</v>
      </c>
      <c r="F44" s="393">
        <v>0</v>
      </c>
      <c r="G44" s="393">
        <v>0</v>
      </c>
      <c r="H44" s="225">
        <f t="shared" si="2"/>
        <v>0</v>
      </c>
      <c r="I44" s="190"/>
    </row>
    <row r="45" spans="1:14" ht="14.45" customHeight="1">
      <c r="A45" s="219">
        <v>43071</v>
      </c>
      <c r="B45" s="219">
        <v>3</v>
      </c>
      <c r="C45" s="219">
        <v>2</v>
      </c>
      <c r="D45" s="219">
        <v>4</v>
      </c>
      <c r="E45" s="220" t="s">
        <v>70</v>
      </c>
      <c r="F45" s="221">
        <v>85000</v>
      </c>
      <c r="G45" s="221">
        <v>40000</v>
      </c>
      <c r="H45" s="225">
        <f t="shared" si="2"/>
        <v>-45000</v>
      </c>
      <c r="I45" s="221">
        <v>40000</v>
      </c>
    </row>
    <row r="46" spans="1:14" ht="14.45" customHeight="1">
      <c r="A46" s="219">
        <v>44041</v>
      </c>
      <c r="B46" s="219">
        <v>3</v>
      </c>
      <c r="C46" s="219">
        <v>2</v>
      </c>
      <c r="D46" s="219">
        <v>4</v>
      </c>
      <c r="E46" s="220" t="s">
        <v>777</v>
      </c>
      <c r="F46" s="221">
        <v>35000</v>
      </c>
      <c r="G46" s="221">
        <v>32111</v>
      </c>
      <c r="H46" s="225">
        <f t="shared" si="2"/>
        <v>-2889</v>
      </c>
      <c r="I46" s="221">
        <v>31799</v>
      </c>
    </row>
    <row r="47" spans="1:14" ht="14.45" customHeight="1">
      <c r="A47" s="219">
        <v>44042</v>
      </c>
      <c r="B47" s="219">
        <v>3</v>
      </c>
      <c r="C47" s="219">
        <v>2</v>
      </c>
      <c r="D47" s="219">
        <v>4</v>
      </c>
      <c r="E47" s="220" t="s">
        <v>786</v>
      </c>
      <c r="F47" s="221">
        <v>120000</v>
      </c>
      <c r="G47" s="221">
        <v>113996</v>
      </c>
      <c r="H47" s="225">
        <f t="shared" si="2"/>
        <v>-6004</v>
      </c>
      <c r="I47" s="221">
        <v>109042</v>
      </c>
    </row>
    <row r="48" spans="1:14" ht="14.45" customHeight="1">
      <c r="A48" s="219">
        <v>44043</v>
      </c>
      <c r="B48" s="219">
        <v>3</v>
      </c>
      <c r="C48" s="219">
        <v>2</v>
      </c>
      <c r="D48" s="219">
        <v>4</v>
      </c>
      <c r="E48" s="220" t="s">
        <v>776</v>
      </c>
      <c r="F48" s="221">
        <v>130000</v>
      </c>
      <c r="G48" s="221">
        <v>157808</v>
      </c>
      <c r="H48" s="225">
        <f t="shared" si="2"/>
        <v>27808</v>
      </c>
      <c r="I48" s="221">
        <v>117822</v>
      </c>
    </row>
    <row r="49" spans="1:14" s="218" customFormat="1" ht="14.45" customHeight="1">
      <c r="A49" s="215"/>
      <c r="B49" s="215">
        <v>4</v>
      </c>
      <c r="C49" s="215">
        <v>2</v>
      </c>
      <c r="D49" s="215">
        <v>4</v>
      </c>
      <c r="E49" s="216" t="s">
        <v>71</v>
      </c>
      <c r="F49" s="217">
        <f>SUM(F51:F62,F67:F87)</f>
        <v>99071501</v>
      </c>
      <c r="G49" s="217">
        <f t="shared" ref="G49:I49" si="3">SUM(G51:G62,G67:G87)</f>
        <v>113312603</v>
      </c>
      <c r="H49" s="217">
        <f t="shared" si="3"/>
        <v>14241102</v>
      </c>
      <c r="I49" s="217">
        <f t="shared" si="3"/>
        <v>112350304</v>
      </c>
      <c r="N49" s="213"/>
    </row>
    <row r="50" spans="1:14" s="218" customFormat="1" ht="11.25" hidden="1" customHeight="1">
      <c r="A50" s="237">
        <v>42012</v>
      </c>
      <c r="B50" s="229">
        <v>4</v>
      </c>
      <c r="C50" s="229">
        <v>2</v>
      </c>
      <c r="D50" s="229">
        <v>4</v>
      </c>
      <c r="E50" s="238" t="s">
        <v>53</v>
      </c>
      <c r="F50" s="397">
        <v>0</v>
      </c>
      <c r="G50" s="397">
        <v>0</v>
      </c>
      <c r="H50" s="397">
        <v>0</v>
      </c>
      <c r="I50" s="397">
        <v>0</v>
      </c>
      <c r="N50" s="213"/>
    </row>
    <row r="51" spans="1:14" ht="14.45" customHeight="1">
      <c r="A51" s="222">
        <v>44011</v>
      </c>
      <c r="B51" s="219">
        <v>4</v>
      </c>
      <c r="C51" s="219">
        <v>2</v>
      </c>
      <c r="D51" s="219">
        <v>4</v>
      </c>
      <c r="E51" s="220" t="s">
        <v>72</v>
      </c>
      <c r="F51" s="221">
        <v>1800000</v>
      </c>
      <c r="G51" s="221">
        <v>676517</v>
      </c>
      <c r="H51" s="221">
        <f t="shared" ref="H51:H62" si="4">G51-F51</f>
        <v>-1123483</v>
      </c>
      <c r="I51" s="221">
        <v>982251</v>
      </c>
    </row>
    <row r="52" spans="1:14" ht="14.45" customHeight="1">
      <c r="A52" s="222">
        <v>44012</v>
      </c>
      <c r="B52" s="219">
        <v>4</v>
      </c>
      <c r="C52" s="219">
        <v>2</v>
      </c>
      <c r="D52" s="219">
        <v>4</v>
      </c>
      <c r="E52" s="220" t="s">
        <v>73</v>
      </c>
      <c r="F52" s="221">
        <v>2437000</v>
      </c>
      <c r="G52" s="221">
        <v>2321112</v>
      </c>
      <c r="H52" s="221">
        <f t="shared" si="4"/>
        <v>-115888</v>
      </c>
      <c r="I52" s="221">
        <v>2428954</v>
      </c>
    </row>
    <row r="53" spans="1:14" ht="14.45" customHeight="1">
      <c r="A53" s="222">
        <v>44013</v>
      </c>
      <c r="B53" s="219">
        <v>4</v>
      </c>
      <c r="C53" s="219">
        <v>2</v>
      </c>
      <c r="D53" s="219">
        <v>4</v>
      </c>
      <c r="E53" s="220" t="s">
        <v>74</v>
      </c>
      <c r="F53" s="221">
        <v>9708000</v>
      </c>
      <c r="G53" s="221">
        <v>16781608</v>
      </c>
      <c r="H53" s="225">
        <f t="shared" si="4"/>
        <v>7073608</v>
      </c>
      <c r="I53" s="221">
        <v>11471167</v>
      </c>
    </row>
    <row r="54" spans="1:14" ht="15.75" hidden="1" customHeight="1">
      <c r="A54" s="222">
        <v>44014</v>
      </c>
      <c r="B54" s="219">
        <v>4</v>
      </c>
      <c r="C54" s="219">
        <v>2</v>
      </c>
      <c r="D54" s="219">
        <v>4</v>
      </c>
      <c r="E54" s="220" t="s">
        <v>75</v>
      </c>
      <c r="F54" s="393">
        <v>0</v>
      </c>
      <c r="G54" s="393">
        <v>0</v>
      </c>
      <c r="H54" s="225">
        <f t="shared" si="4"/>
        <v>0</v>
      </c>
      <c r="I54" s="221"/>
    </row>
    <row r="55" spans="1:14" ht="14.45" customHeight="1">
      <c r="A55" s="222">
        <v>44015</v>
      </c>
      <c r="B55" s="219">
        <v>4</v>
      </c>
      <c r="C55" s="219">
        <v>2</v>
      </c>
      <c r="D55" s="219">
        <v>4</v>
      </c>
      <c r="E55" s="220" t="s">
        <v>93</v>
      </c>
      <c r="F55" s="221">
        <v>1510000</v>
      </c>
      <c r="G55" s="221">
        <v>2201066</v>
      </c>
      <c r="H55" s="221">
        <f t="shared" si="4"/>
        <v>691066</v>
      </c>
      <c r="I55" s="221">
        <v>1475497</v>
      </c>
    </row>
    <row r="56" spans="1:14" ht="14.45" customHeight="1">
      <c r="A56" s="222">
        <v>44016</v>
      </c>
      <c r="B56" s="219">
        <v>4</v>
      </c>
      <c r="C56" s="219">
        <v>2</v>
      </c>
      <c r="D56" s="219">
        <v>4</v>
      </c>
      <c r="E56" s="220" t="s">
        <v>669</v>
      </c>
      <c r="F56" s="221">
        <v>85000</v>
      </c>
      <c r="G56" s="221">
        <v>1233</v>
      </c>
      <c r="H56" s="221">
        <f t="shared" si="4"/>
        <v>-83767</v>
      </c>
      <c r="I56" s="221">
        <v>7000</v>
      </c>
    </row>
    <row r="57" spans="1:14" ht="14.45" customHeight="1">
      <c r="A57" s="222">
        <v>44021</v>
      </c>
      <c r="B57" s="219">
        <v>4</v>
      </c>
      <c r="C57" s="219">
        <v>2</v>
      </c>
      <c r="D57" s="219">
        <v>4</v>
      </c>
      <c r="E57" s="220" t="s">
        <v>321</v>
      </c>
      <c r="F57" s="221">
        <v>18500000</v>
      </c>
      <c r="G57" s="221">
        <v>19206856</v>
      </c>
      <c r="H57" s="225">
        <f t="shared" si="4"/>
        <v>706856</v>
      </c>
      <c r="I57" s="221">
        <v>24231174</v>
      </c>
    </row>
    <row r="58" spans="1:14" ht="14.45" customHeight="1">
      <c r="A58" s="222">
        <v>44031</v>
      </c>
      <c r="B58" s="219">
        <v>4</v>
      </c>
      <c r="C58" s="219">
        <v>2</v>
      </c>
      <c r="D58" s="219">
        <v>4</v>
      </c>
      <c r="E58" s="220" t="s">
        <v>77</v>
      </c>
      <c r="F58" s="393">
        <v>0</v>
      </c>
      <c r="G58" s="393">
        <v>0</v>
      </c>
      <c r="H58" s="393">
        <f t="shared" si="4"/>
        <v>0</v>
      </c>
      <c r="I58" s="221">
        <v>783410</v>
      </c>
    </row>
    <row r="59" spans="1:14" ht="14.45" customHeight="1">
      <c r="A59" s="222">
        <v>44032</v>
      </c>
      <c r="B59" s="219">
        <v>4</v>
      </c>
      <c r="C59" s="219">
        <v>2</v>
      </c>
      <c r="D59" s="219">
        <v>4</v>
      </c>
      <c r="E59" s="220" t="s">
        <v>78</v>
      </c>
      <c r="F59" s="393">
        <v>0</v>
      </c>
      <c r="G59" s="393">
        <v>0</v>
      </c>
      <c r="H59" s="393">
        <f t="shared" si="4"/>
        <v>0</v>
      </c>
      <c r="I59" s="221">
        <v>557105</v>
      </c>
    </row>
    <row r="60" spans="1:14" ht="14.45" customHeight="1">
      <c r="A60" s="222">
        <v>44051</v>
      </c>
      <c r="B60" s="219">
        <v>4</v>
      </c>
      <c r="C60" s="219">
        <v>2</v>
      </c>
      <c r="D60" s="219">
        <v>4</v>
      </c>
      <c r="E60" s="220" t="s">
        <v>79</v>
      </c>
      <c r="F60" s="221">
        <v>150000</v>
      </c>
      <c r="G60" s="221">
        <v>116381</v>
      </c>
      <c r="H60" s="225">
        <f t="shared" si="4"/>
        <v>-33619</v>
      </c>
      <c r="I60" s="221">
        <v>91573</v>
      </c>
    </row>
    <row r="61" spans="1:14" ht="14.45" customHeight="1">
      <c r="A61" s="222">
        <v>44052</v>
      </c>
      <c r="B61" s="219">
        <v>4</v>
      </c>
      <c r="C61" s="219">
        <v>2</v>
      </c>
      <c r="D61" s="219">
        <v>4</v>
      </c>
      <c r="E61" s="220" t="s">
        <v>80</v>
      </c>
      <c r="F61" s="221">
        <v>20000000</v>
      </c>
      <c r="G61" s="221">
        <v>20686702</v>
      </c>
      <c r="H61" s="221">
        <f t="shared" si="4"/>
        <v>686702</v>
      </c>
      <c r="I61" s="221">
        <v>22418893</v>
      </c>
    </row>
    <row r="62" spans="1:14" ht="14.45" customHeight="1">
      <c r="A62" s="222">
        <v>44071</v>
      </c>
      <c r="B62" s="219">
        <v>4</v>
      </c>
      <c r="C62" s="219">
        <v>2</v>
      </c>
      <c r="D62" s="219">
        <v>4</v>
      </c>
      <c r="E62" s="220" t="s">
        <v>83</v>
      </c>
      <c r="F62" s="221">
        <v>15296000</v>
      </c>
      <c r="G62" s="221">
        <v>15717790</v>
      </c>
      <c r="H62" s="221">
        <f t="shared" si="4"/>
        <v>421790</v>
      </c>
      <c r="I62" s="221">
        <v>14490304</v>
      </c>
    </row>
    <row r="63" spans="1:14" ht="30.95" customHeight="1">
      <c r="A63" s="568" t="s">
        <v>265</v>
      </c>
      <c r="B63" s="568"/>
      <c r="C63" s="568"/>
      <c r="D63" s="568"/>
      <c r="E63" s="568"/>
      <c r="F63" s="568"/>
      <c r="G63" s="568"/>
      <c r="H63" s="568"/>
      <c r="I63" s="568"/>
    </row>
    <row r="64" spans="1:14" ht="20.100000000000001" customHeight="1">
      <c r="A64" s="569" t="s">
        <v>512</v>
      </c>
      <c r="B64" s="569"/>
      <c r="C64" s="569"/>
      <c r="D64" s="569"/>
      <c r="E64" s="569"/>
      <c r="F64" s="569"/>
      <c r="G64" s="569"/>
      <c r="H64" s="569"/>
      <c r="I64" s="569"/>
    </row>
    <row r="65" spans="1:14" ht="15.95" customHeight="1">
      <c r="A65" s="570" t="s">
        <v>179</v>
      </c>
      <c r="B65" s="571"/>
      <c r="C65" s="571"/>
      <c r="D65" s="571"/>
      <c r="E65" s="572" t="s">
        <v>185</v>
      </c>
      <c r="F65" s="570">
        <v>2015</v>
      </c>
      <c r="G65" s="570"/>
      <c r="H65" s="570"/>
      <c r="I65" s="574" t="s">
        <v>888</v>
      </c>
    </row>
    <row r="66" spans="1:14" ht="15.95" customHeight="1">
      <c r="A66" s="214" t="s">
        <v>180</v>
      </c>
      <c r="B66" s="214" t="s">
        <v>181</v>
      </c>
      <c r="C66" s="214" t="s">
        <v>182</v>
      </c>
      <c r="D66" s="214" t="s">
        <v>183</v>
      </c>
      <c r="E66" s="573"/>
      <c r="F66" s="439" t="s">
        <v>565</v>
      </c>
      <c r="G66" s="439" t="s">
        <v>184</v>
      </c>
      <c r="H66" s="441" t="s">
        <v>567</v>
      </c>
      <c r="I66" s="575"/>
    </row>
    <row r="67" spans="1:14" ht="15.75" customHeight="1">
      <c r="A67" s="222">
        <v>44072</v>
      </c>
      <c r="B67" s="219">
        <v>4</v>
      </c>
      <c r="C67" s="219">
        <v>2</v>
      </c>
      <c r="D67" s="219">
        <v>4</v>
      </c>
      <c r="E67" s="220" t="s">
        <v>84</v>
      </c>
      <c r="F67" s="221">
        <v>3727000</v>
      </c>
      <c r="G67" s="221">
        <v>4381225</v>
      </c>
      <c r="H67" s="221">
        <f t="shared" ref="H67:H77" si="5">G67-F67</f>
        <v>654225</v>
      </c>
      <c r="I67" s="221">
        <v>3695338</v>
      </c>
    </row>
    <row r="68" spans="1:14" ht="15.75" customHeight="1">
      <c r="A68" s="219">
        <v>44091</v>
      </c>
      <c r="B68" s="219">
        <v>4</v>
      </c>
      <c r="C68" s="219">
        <v>2</v>
      </c>
      <c r="D68" s="219">
        <v>4</v>
      </c>
      <c r="E68" s="220" t="s">
        <v>81</v>
      </c>
      <c r="F68" s="221">
        <v>5104000</v>
      </c>
      <c r="G68" s="221">
        <v>5652851</v>
      </c>
      <c r="H68" s="221">
        <f t="shared" si="5"/>
        <v>548851</v>
      </c>
      <c r="I68" s="221">
        <v>4775298</v>
      </c>
    </row>
    <row r="69" spans="1:14" ht="15.75" customHeight="1">
      <c r="A69" s="219">
        <v>44092</v>
      </c>
      <c r="B69" s="219">
        <v>4</v>
      </c>
      <c r="C69" s="219">
        <v>2</v>
      </c>
      <c r="D69" s="219">
        <v>4</v>
      </c>
      <c r="E69" s="220" t="s">
        <v>82</v>
      </c>
      <c r="F69" s="221">
        <v>580000</v>
      </c>
      <c r="G69" s="221">
        <v>613478</v>
      </c>
      <c r="H69" s="221">
        <f t="shared" si="5"/>
        <v>33478</v>
      </c>
      <c r="I69" s="221">
        <v>526107</v>
      </c>
    </row>
    <row r="70" spans="1:14" ht="15.75" customHeight="1">
      <c r="A70" s="219">
        <v>44093</v>
      </c>
      <c r="B70" s="219">
        <v>4</v>
      </c>
      <c r="C70" s="219">
        <v>2</v>
      </c>
      <c r="D70" s="219">
        <v>4</v>
      </c>
      <c r="E70" s="220" t="s">
        <v>94</v>
      </c>
      <c r="F70" s="221">
        <v>1660000</v>
      </c>
      <c r="G70" s="221">
        <v>1846493</v>
      </c>
      <c r="H70" s="221">
        <f t="shared" si="5"/>
        <v>186493</v>
      </c>
      <c r="I70" s="221">
        <v>2581558</v>
      </c>
    </row>
    <row r="71" spans="1:14" ht="15.75" customHeight="1">
      <c r="A71" s="219">
        <v>44111</v>
      </c>
      <c r="B71" s="219">
        <v>4</v>
      </c>
      <c r="C71" s="219">
        <v>2</v>
      </c>
      <c r="D71" s="219">
        <v>4</v>
      </c>
      <c r="E71" s="220" t="s">
        <v>85</v>
      </c>
      <c r="F71" s="221">
        <v>435500</v>
      </c>
      <c r="G71" s="221">
        <v>547350</v>
      </c>
      <c r="H71" s="221">
        <f t="shared" si="5"/>
        <v>111850</v>
      </c>
      <c r="I71" s="221">
        <v>456500</v>
      </c>
    </row>
    <row r="72" spans="1:14" ht="15.75" customHeight="1">
      <c r="A72" s="219">
        <v>44112</v>
      </c>
      <c r="B72" s="219">
        <v>4</v>
      </c>
      <c r="C72" s="219">
        <v>2</v>
      </c>
      <c r="D72" s="219">
        <v>4</v>
      </c>
      <c r="E72" s="220" t="s">
        <v>86</v>
      </c>
      <c r="F72" s="221">
        <v>10000000</v>
      </c>
      <c r="G72" s="221">
        <v>12651162</v>
      </c>
      <c r="H72" s="221">
        <f t="shared" si="5"/>
        <v>2651162</v>
      </c>
      <c r="I72" s="221">
        <v>11427380</v>
      </c>
    </row>
    <row r="73" spans="1:14" ht="15.75" customHeight="1">
      <c r="A73" s="219">
        <v>44131</v>
      </c>
      <c r="B73" s="219">
        <v>4</v>
      </c>
      <c r="C73" s="219">
        <v>2</v>
      </c>
      <c r="D73" s="219">
        <v>4</v>
      </c>
      <c r="E73" s="220" t="s">
        <v>92</v>
      </c>
      <c r="F73" s="221">
        <v>250000</v>
      </c>
      <c r="G73" s="221">
        <v>275209</v>
      </c>
      <c r="H73" s="225">
        <f t="shared" si="5"/>
        <v>25209</v>
      </c>
      <c r="I73" s="221">
        <v>236632</v>
      </c>
    </row>
    <row r="74" spans="1:14" ht="15.75" customHeight="1">
      <c r="A74" s="219">
        <v>44132</v>
      </c>
      <c r="B74" s="219">
        <v>4</v>
      </c>
      <c r="C74" s="219">
        <v>2</v>
      </c>
      <c r="D74" s="219">
        <v>4</v>
      </c>
      <c r="E74" s="236" t="s">
        <v>88</v>
      </c>
      <c r="F74" s="221">
        <v>50000</v>
      </c>
      <c r="G74" s="221">
        <v>67315</v>
      </c>
      <c r="H74" s="225">
        <f t="shared" si="5"/>
        <v>17315</v>
      </c>
      <c r="I74" s="221">
        <v>56916</v>
      </c>
    </row>
    <row r="75" spans="1:14" ht="15.75" customHeight="1">
      <c r="A75" s="239">
        <v>44151</v>
      </c>
      <c r="B75" s="239">
        <v>4</v>
      </c>
      <c r="C75" s="239">
        <v>2</v>
      </c>
      <c r="D75" s="239">
        <v>4</v>
      </c>
      <c r="E75" s="240" t="s">
        <v>89</v>
      </c>
      <c r="F75" s="221">
        <v>5000</v>
      </c>
      <c r="G75" s="221">
        <v>6981</v>
      </c>
      <c r="H75" s="225">
        <f t="shared" si="5"/>
        <v>1981</v>
      </c>
      <c r="I75" s="221">
        <v>6988</v>
      </c>
    </row>
    <row r="76" spans="1:14" ht="15.75" customHeight="1">
      <c r="A76" s="239">
        <v>44152</v>
      </c>
      <c r="B76" s="239">
        <v>4</v>
      </c>
      <c r="C76" s="239">
        <v>2</v>
      </c>
      <c r="D76" s="239">
        <v>4</v>
      </c>
      <c r="E76" s="240" t="s">
        <v>90</v>
      </c>
      <c r="F76" s="221">
        <v>1200000</v>
      </c>
      <c r="G76" s="221">
        <v>1349810</v>
      </c>
      <c r="H76" s="221">
        <f t="shared" si="5"/>
        <v>149810</v>
      </c>
      <c r="I76" s="221">
        <v>1299825</v>
      </c>
    </row>
    <row r="77" spans="1:14" ht="14.45" customHeight="1">
      <c r="A77" s="239">
        <v>44153</v>
      </c>
      <c r="B77" s="239">
        <v>4</v>
      </c>
      <c r="C77" s="239">
        <v>2</v>
      </c>
      <c r="D77" s="239">
        <v>4</v>
      </c>
      <c r="E77" s="240" t="s">
        <v>91</v>
      </c>
      <c r="F77" s="221">
        <v>3350000</v>
      </c>
      <c r="G77" s="221">
        <v>3599740</v>
      </c>
      <c r="H77" s="221">
        <f t="shared" si="5"/>
        <v>249740</v>
      </c>
      <c r="I77" s="221">
        <v>3739191</v>
      </c>
    </row>
    <row r="78" spans="1:14" ht="14.45" customHeight="1">
      <c r="A78" s="242">
        <v>44171</v>
      </c>
      <c r="B78" s="242">
        <v>4</v>
      </c>
      <c r="C78" s="242">
        <v>2</v>
      </c>
      <c r="D78" s="242">
        <v>4</v>
      </c>
      <c r="E78" s="240" t="s">
        <v>95</v>
      </c>
      <c r="F78" s="221">
        <v>1140000</v>
      </c>
      <c r="G78" s="221">
        <v>2202764</v>
      </c>
      <c r="H78" s="221">
        <f t="shared" ref="H78:H111" si="6">G78-F78</f>
        <v>1062764</v>
      </c>
      <c r="I78" s="221">
        <v>2016602</v>
      </c>
    </row>
    <row r="79" spans="1:14" s="241" customFormat="1" ht="14.45" customHeight="1">
      <c r="A79" s="239">
        <v>44172</v>
      </c>
      <c r="B79" s="239">
        <v>4</v>
      </c>
      <c r="C79" s="239">
        <v>2</v>
      </c>
      <c r="D79" s="239">
        <v>4</v>
      </c>
      <c r="E79" s="240" t="s">
        <v>96</v>
      </c>
      <c r="F79" s="221">
        <v>70000</v>
      </c>
      <c r="G79" s="221">
        <v>657474</v>
      </c>
      <c r="H79" s="221">
        <f t="shared" si="6"/>
        <v>587474</v>
      </c>
      <c r="I79" s="221">
        <v>813061</v>
      </c>
      <c r="N79" s="213"/>
    </row>
    <row r="80" spans="1:14" s="241" customFormat="1" ht="14.45" customHeight="1">
      <c r="A80" s="239">
        <v>44191</v>
      </c>
      <c r="B80" s="239">
        <v>4</v>
      </c>
      <c r="C80" s="239">
        <v>2</v>
      </c>
      <c r="D80" s="239">
        <v>4</v>
      </c>
      <c r="E80" s="240" t="s">
        <v>97</v>
      </c>
      <c r="F80" s="221">
        <v>190869</v>
      </c>
      <c r="G80" s="221">
        <v>146427</v>
      </c>
      <c r="H80" s="221">
        <f t="shared" si="6"/>
        <v>-44442</v>
      </c>
      <c r="I80" s="221">
        <v>199350</v>
      </c>
      <c r="N80" s="213"/>
    </row>
    <row r="81" spans="1:14" s="241" customFormat="1" ht="14.45" customHeight="1">
      <c r="A81" s="243">
        <v>44211</v>
      </c>
      <c r="B81" s="239">
        <v>4</v>
      </c>
      <c r="C81" s="239">
        <v>2</v>
      </c>
      <c r="D81" s="239">
        <v>4</v>
      </c>
      <c r="E81" s="240" t="s">
        <v>841</v>
      </c>
      <c r="F81" s="221">
        <v>662109</v>
      </c>
      <c r="G81" s="221">
        <v>719869</v>
      </c>
      <c r="H81" s="225">
        <f t="shared" si="6"/>
        <v>57760</v>
      </c>
      <c r="I81" s="221">
        <v>753425</v>
      </c>
      <c r="N81" s="213"/>
    </row>
    <row r="82" spans="1:14" s="241" customFormat="1" ht="14.45" customHeight="1">
      <c r="A82" s="243">
        <v>44212</v>
      </c>
      <c r="B82" s="239">
        <v>4</v>
      </c>
      <c r="C82" s="239">
        <v>2</v>
      </c>
      <c r="D82" s="239">
        <v>4</v>
      </c>
      <c r="E82" s="244" t="s">
        <v>87</v>
      </c>
      <c r="F82" s="221">
        <v>3000</v>
      </c>
      <c r="G82" s="221">
        <v>8214</v>
      </c>
      <c r="H82" s="221">
        <f t="shared" si="6"/>
        <v>5214</v>
      </c>
      <c r="I82" s="221">
        <v>10164</v>
      </c>
      <c r="N82" s="213"/>
    </row>
    <row r="83" spans="1:14" s="241" customFormat="1" hidden="1">
      <c r="A83" s="239">
        <v>44901</v>
      </c>
      <c r="B83" s="239">
        <v>4</v>
      </c>
      <c r="C83" s="239">
        <v>2</v>
      </c>
      <c r="D83" s="239">
        <v>4</v>
      </c>
      <c r="E83" s="240" t="s">
        <v>98</v>
      </c>
      <c r="F83" s="393">
        <v>0</v>
      </c>
      <c r="G83" s="393">
        <v>0</v>
      </c>
      <c r="H83" s="221">
        <f t="shared" si="6"/>
        <v>0</v>
      </c>
      <c r="I83" s="398">
        <v>0</v>
      </c>
      <c r="N83" s="213"/>
    </row>
    <row r="84" spans="1:14" s="241" customFormat="1" ht="12.75" hidden="1" customHeight="1">
      <c r="A84" s="239">
        <v>44902</v>
      </c>
      <c r="B84" s="239">
        <v>4</v>
      </c>
      <c r="C84" s="239">
        <v>2</v>
      </c>
      <c r="D84" s="239">
        <v>4</v>
      </c>
      <c r="E84" s="240" t="s">
        <v>99</v>
      </c>
      <c r="F84" s="393">
        <v>0</v>
      </c>
      <c r="G84" s="393">
        <v>0</v>
      </c>
      <c r="H84" s="228">
        <f t="shared" si="6"/>
        <v>0</v>
      </c>
      <c r="I84" s="396">
        <v>0</v>
      </c>
      <c r="N84" s="213"/>
    </row>
    <row r="85" spans="1:14" s="241" customFormat="1" ht="14.45" customHeight="1">
      <c r="A85" s="239">
        <v>44904</v>
      </c>
      <c r="B85" s="239">
        <v>4</v>
      </c>
      <c r="C85" s="239">
        <v>2</v>
      </c>
      <c r="D85" s="239">
        <v>4</v>
      </c>
      <c r="E85" s="240" t="s">
        <v>76</v>
      </c>
      <c r="F85" s="221">
        <v>570000</v>
      </c>
      <c r="G85" s="221">
        <v>384449</v>
      </c>
      <c r="H85" s="221">
        <f t="shared" si="6"/>
        <v>-185551</v>
      </c>
      <c r="I85" s="221">
        <v>515456</v>
      </c>
      <c r="N85" s="213"/>
    </row>
    <row r="86" spans="1:14" s="241" customFormat="1" ht="14.45" customHeight="1">
      <c r="A86" s="239">
        <v>44905</v>
      </c>
      <c r="B86" s="239">
        <v>4</v>
      </c>
      <c r="C86" s="239">
        <v>2</v>
      </c>
      <c r="D86" s="239">
        <v>4</v>
      </c>
      <c r="E86" s="240" t="s">
        <v>642</v>
      </c>
      <c r="F86" s="221">
        <v>90500</v>
      </c>
      <c r="G86" s="221">
        <v>139701</v>
      </c>
      <c r="H86" s="221">
        <f t="shared" si="6"/>
        <v>49201</v>
      </c>
      <c r="I86" s="221">
        <v>136611</v>
      </c>
      <c r="N86" s="213"/>
    </row>
    <row r="87" spans="1:14" s="241" customFormat="1" ht="14.45" customHeight="1">
      <c r="A87" s="239">
        <v>44908</v>
      </c>
      <c r="B87" s="239">
        <v>4</v>
      </c>
      <c r="C87" s="239">
        <v>2</v>
      </c>
      <c r="D87" s="239">
        <v>4</v>
      </c>
      <c r="E87" s="240" t="s">
        <v>100</v>
      </c>
      <c r="F87" s="221">
        <v>497523</v>
      </c>
      <c r="G87" s="221">
        <v>352826</v>
      </c>
      <c r="H87" s="221">
        <f t="shared" si="6"/>
        <v>-144697</v>
      </c>
      <c r="I87" s="221">
        <v>166574</v>
      </c>
      <c r="N87" s="213"/>
    </row>
    <row r="88" spans="1:14" s="247" customFormat="1" ht="14.45" customHeight="1">
      <c r="A88" s="245"/>
      <c r="B88" s="245"/>
      <c r="C88" s="245">
        <v>3</v>
      </c>
      <c r="D88" s="245">
        <v>4</v>
      </c>
      <c r="E88" s="246" t="s">
        <v>101</v>
      </c>
      <c r="F88" s="217">
        <f>F89+F139</f>
        <v>69540357</v>
      </c>
      <c r="G88" s="217">
        <f>G89+G139</f>
        <v>74776392</v>
      </c>
      <c r="H88" s="217">
        <f t="shared" si="6"/>
        <v>5236035</v>
      </c>
      <c r="I88" s="217">
        <f>I89+I139</f>
        <v>53917847</v>
      </c>
      <c r="N88" s="213"/>
    </row>
    <row r="89" spans="1:14" s="247" customFormat="1" ht="14.45" customHeight="1">
      <c r="A89" s="245"/>
      <c r="B89" s="245">
        <v>1</v>
      </c>
      <c r="C89" s="245">
        <v>3</v>
      </c>
      <c r="D89" s="245">
        <v>4</v>
      </c>
      <c r="E89" s="246" t="s">
        <v>102</v>
      </c>
      <c r="F89" s="217">
        <f>SUM(F90:F138)</f>
        <v>68975099</v>
      </c>
      <c r="G89" s="217">
        <f>SUM(G90:G138)</f>
        <v>74041839</v>
      </c>
      <c r="H89" s="217">
        <f>G89-F89</f>
        <v>5066740</v>
      </c>
      <c r="I89" s="217">
        <f>SUM(I90:I138)</f>
        <v>53217516</v>
      </c>
      <c r="N89" s="213"/>
    </row>
    <row r="90" spans="1:14" s="241" customFormat="1" ht="14.25" hidden="1" customHeight="1">
      <c r="A90" s="239">
        <v>40132</v>
      </c>
      <c r="B90" s="239">
        <v>1</v>
      </c>
      <c r="C90" s="239">
        <v>3</v>
      </c>
      <c r="D90" s="239">
        <v>4</v>
      </c>
      <c r="E90" s="240" t="s">
        <v>145</v>
      </c>
      <c r="F90" s="398">
        <v>0</v>
      </c>
      <c r="G90" s="225"/>
      <c r="H90" s="225">
        <f t="shared" si="6"/>
        <v>0</v>
      </c>
      <c r="I90" s="225"/>
      <c r="N90" s="213"/>
    </row>
    <row r="91" spans="1:14" s="241" customFormat="1" ht="0.75" hidden="1" customHeight="1">
      <c r="A91" s="239">
        <v>40135</v>
      </c>
      <c r="B91" s="239">
        <v>1</v>
      </c>
      <c r="C91" s="239">
        <v>3</v>
      </c>
      <c r="D91" s="239">
        <v>4</v>
      </c>
      <c r="E91" s="240" t="s">
        <v>148</v>
      </c>
      <c r="F91" s="398">
        <v>0</v>
      </c>
      <c r="G91" s="393">
        <v>0</v>
      </c>
      <c r="H91" s="221">
        <f t="shared" si="6"/>
        <v>0</v>
      </c>
      <c r="I91" s="393">
        <v>0</v>
      </c>
      <c r="N91" s="213"/>
    </row>
    <row r="92" spans="1:14" s="241" customFormat="1" ht="9" hidden="1" customHeight="1">
      <c r="A92" s="239">
        <v>40136</v>
      </c>
      <c r="B92" s="239">
        <v>1</v>
      </c>
      <c r="C92" s="239">
        <v>3</v>
      </c>
      <c r="D92" s="239">
        <v>4</v>
      </c>
      <c r="E92" s="240" t="s">
        <v>201</v>
      </c>
      <c r="F92" s="394">
        <v>0</v>
      </c>
      <c r="G92" s="235"/>
      <c r="H92" s="225">
        <f t="shared" si="6"/>
        <v>0</v>
      </c>
      <c r="I92" s="235"/>
      <c r="N92" s="213"/>
    </row>
    <row r="93" spans="1:14" s="241" customFormat="1" ht="14.45" customHeight="1">
      <c r="A93" s="239">
        <v>41011</v>
      </c>
      <c r="B93" s="239">
        <v>1</v>
      </c>
      <c r="C93" s="239">
        <v>3</v>
      </c>
      <c r="D93" s="239">
        <v>4</v>
      </c>
      <c r="E93" s="240" t="s">
        <v>103</v>
      </c>
      <c r="F93" s="221">
        <v>500000</v>
      </c>
      <c r="G93" s="221">
        <v>418152</v>
      </c>
      <c r="H93" s="225">
        <f t="shared" si="6"/>
        <v>-81848</v>
      </c>
      <c r="I93" s="221">
        <v>420375</v>
      </c>
      <c r="N93" s="213"/>
    </row>
    <row r="94" spans="1:14" s="241" customFormat="1" ht="14.45" customHeight="1">
      <c r="A94" s="239">
        <v>41012</v>
      </c>
      <c r="B94" s="239">
        <v>1</v>
      </c>
      <c r="C94" s="239">
        <v>3</v>
      </c>
      <c r="D94" s="239">
        <v>4</v>
      </c>
      <c r="E94" s="240" t="s">
        <v>105</v>
      </c>
      <c r="F94" s="221">
        <v>28800000</v>
      </c>
      <c r="G94" s="221">
        <v>28482392</v>
      </c>
      <c r="H94" s="225">
        <f t="shared" si="6"/>
        <v>-317608</v>
      </c>
      <c r="I94" s="221">
        <v>8560266</v>
      </c>
      <c r="N94" s="213"/>
    </row>
    <row r="95" spans="1:14" s="241" customFormat="1" ht="14.45" customHeight="1">
      <c r="A95" s="239">
        <v>41013</v>
      </c>
      <c r="B95" s="239">
        <v>1</v>
      </c>
      <c r="C95" s="239">
        <v>3</v>
      </c>
      <c r="D95" s="239">
        <v>4</v>
      </c>
      <c r="E95" s="240" t="s">
        <v>843</v>
      </c>
      <c r="F95" s="221">
        <v>1450000</v>
      </c>
      <c r="G95" s="221">
        <v>1498793</v>
      </c>
      <c r="H95" s="221">
        <f t="shared" si="6"/>
        <v>48793</v>
      </c>
      <c r="I95" s="221">
        <v>1466385</v>
      </c>
      <c r="N95" s="213"/>
    </row>
    <row r="96" spans="1:14" s="241" customFormat="1" ht="14.45" customHeight="1">
      <c r="A96" s="239">
        <v>41014</v>
      </c>
      <c r="B96" s="239">
        <v>1</v>
      </c>
      <c r="C96" s="239">
        <v>3</v>
      </c>
      <c r="D96" s="239">
        <v>4</v>
      </c>
      <c r="E96" s="240" t="s">
        <v>107</v>
      </c>
      <c r="F96" s="221">
        <v>14000</v>
      </c>
      <c r="G96" s="221">
        <v>481754</v>
      </c>
      <c r="H96" s="221">
        <f t="shared" si="6"/>
        <v>467754</v>
      </c>
      <c r="I96" s="221">
        <v>18439</v>
      </c>
      <c r="N96" s="213"/>
    </row>
    <row r="97" spans="1:14" s="241" customFormat="1" ht="14.45" customHeight="1">
      <c r="A97" s="239">
        <v>41015</v>
      </c>
      <c r="B97" s="239">
        <v>1</v>
      </c>
      <c r="C97" s="239">
        <v>3</v>
      </c>
      <c r="D97" s="239">
        <v>4</v>
      </c>
      <c r="E97" s="240" t="s">
        <v>110</v>
      </c>
      <c r="F97" s="221">
        <v>5000</v>
      </c>
      <c r="G97" s="393">
        <v>0</v>
      </c>
      <c r="H97" s="221">
        <f t="shared" si="6"/>
        <v>-5000</v>
      </c>
      <c r="I97" s="398">
        <v>0</v>
      </c>
      <c r="N97" s="213"/>
    </row>
    <row r="98" spans="1:14" s="241" customFormat="1" ht="14.45" customHeight="1">
      <c r="A98" s="239">
        <v>41016</v>
      </c>
      <c r="B98" s="239">
        <v>1</v>
      </c>
      <c r="C98" s="239">
        <v>3</v>
      </c>
      <c r="D98" s="239">
        <v>4</v>
      </c>
      <c r="E98" s="240" t="s">
        <v>106</v>
      </c>
      <c r="F98" s="221">
        <v>10000</v>
      </c>
      <c r="G98" s="393">
        <v>0</v>
      </c>
      <c r="H98" s="221">
        <f t="shared" si="6"/>
        <v>-10000</v>
      </c>
      <c r="I98" s="221">
        <v>900</v>
      </c>
      <c r="N98" s="213"/>
    </row>
    <row r="99" spans="1:14" s="241" customFormat="1" ht="14.45" customHeight="1">
      <c r="A99" s="239">
        <v>41017</v>
      </c>
      <c r="B99" s="239">
        <v>1</v>
      </c>
      <c r="C99" s="239">
        <v>3</v>
      </c>
      <c r="D99" s="239">
        <v>4</v>
      </c>
      <c r="E99" s="240" t="s">
        <v>104</v>
      </c>
      <c r="F99" s="221">
        <v>1050000</v>
      </c>
      <c r="G99" s="221">
        <v>1408321</v>
      </c>
      <c r="H99" s="221">
        <f t="shared" si="6"/>
        <v>358321</v>
      </c>
      <c r="I99" s="221">
        <v>1224931</v>
      </c>
      <c r="N99" s="213"/>
    </row>
    <row r="100" spans="1:14" s="241" customFormat="1" ht="14.45" customHeight="1">
      <c r="A100" s="239">
        <v>41018</v>
      </c>
      <c r="B100" s="239">
        <v>1</v>
      </c>
      <c r="C100" s="239">
        <v>3</v>
      </c>
      <c r="D100" s="239">
        <v>4</v>
      </c>
      <c r="E100" s="240" t="s">
        <v>108</v>
      </c>
      <c r="F100" s="221">
        <v>135000</v>
      </c>
      <c r="G100" s="221">
        <v>112715</v>
      </c>
      <c r="H100" s="221">
        <f t="shared" si="6"/>
        <v>-22285</v>
      </c>
      <c r="I100" s="221">
        <v>115491</v>
      </c>
      <c r="N100" s="213"/>
    </row>
    <row r="101" spans="1:14" s="241" customFormat="1" ht="14.45" customHeight="1">
      <c r="A101" s="239">
        <v>41019</v>
      </c>
      <c r="B101" s="239">
        <v>1</v>
      </c>
      <c r="C101" s="239">
        <v>3</v>
      </c>
      <c r="D101" s="239">
        <v>4</v>
      </c>
      <c r="E101" s="240" t="s">
        <v>109</v>
      </c>
      <c r="F101" s="221">
        <v>270000</v>
      </c>
      <c r="G101" s="221">
        <v>290000</v>
      </c>
      <c r="H101" s="224">
        <f t="shared" si="6"/>
        <v>20000</v>
      </c>
      <c r="I101" s="221">
        <v>272660</v>
      </c>
      <c r="N101" s="213"/>
    </row>
    <row r="102" spans="1:14" s="241" customFormat="1" ht="14.45" customHeight="1">
      <c r="A102" s="239">
        <v>41020</v>
      </c>
      <c r="B102" s="239">
        <v>1</v>
      </c>
      <c r="C102" s="239">
        <v>3</v>
      </c>
      <c r="D102" s="239">
        <v>4</v>
      </c>
      <c r="E102" s="240" t="s">
        <v>643</v>
      </c>
      <c r="F102" s="221">
        <v>440000</v>
      </c>
      <c r="G102" s="221">
        <v>502674</v>
      </c>
      <c r="H102" s="221">
        <f t="shared" si="6"/>
        <v>62674</v>
      </c>
      <c r="I102" s="221">
        <v>455586</v>
      </c>
      <c r="N102" s="213"/>
    </row>
    <row r="103" spans="1:14" s="241" customFormat="1" ht="14.45" customHeight="1">
      <c r="A103" s="239">
        <v>41021</v>
      </c>
      <c r="B103" s="239">
        <v>1</v>
      </c>
      <c r="C103" s="239">
        <v>3</v>
      </c>
      <c r="D103" s="239">
        <v>4</v>
      </c>
      <c r="E103" s="240" t="s">
        <v>111</v>
      </c>
      <c r="F103" s="393">
        <v>0</v>
      </c>
      <c r="G103" s="393">
        <v>0</v>
      </c>
      <c r="H103" s="393">
        <f t="shared" si="6"/>
        <v>0</v>
      </c>
      <c r="I103" s="221">
        <v>13000</v>
      </c>
      <c r="N103" s="213"/>
    </row>
    <row r="104" spans="1:14" s="241" customFormat="1" ht="14.45" customHeight="1">
      <c r="A104" s="239">
        <v>41023</v>
      </c>
      <c r="B104" s="239">
        <v>1</v>
      </c>
      <c r="C104" s="239">
        <v>3</v>
      </c>
      <c r="D104" s="239">
        <v>4</v>
      </c>
      <c r="E104" s="240" t="s">
        <v>324</v>
      </c>
      <c r="F104" s="221">
        <v>35000</v>
      </c>
      <c r="G104" s="221">
        <v>66425</v>
      </c>
      <c r="H104" s="221">
        <f t="shared" si="6"/>
        <v>31425</v>
      </c>
      <c r="I104" s="221">
        <v>40884</v>
      </c>
      <c r="N104" s="213"/>
    </row>
    <row r="105" spans="1:14" s="241" customFormat="1" ht="14.45" customHeight="1">
      <c r="A105" s="239">
        <v>41024</v>
      </c>
      <c r="B105" s="239">
        <v>1</v>
      </c>
      <c r="C105" s="239">
        <v>3</v>
      </c>
      <c r="D105" s="239">
        <v>4</v>
      </c>
      <c r="E105" s="240" t="s">
        <v>325</v>
      </c>
      <c r="F105" s="221">
        <v>90000</v>
      </c>
      <c r="G105" s="221">
        <v>266355</v>
      </c>
      <c r="H105" s="221">
        <f t="shared" si="6"/>
        <v>176355</v>
      </c>
      <c r="I105" s="221">
        <v>110623</v>
      </c>
      <c r="N105" s="213"/>
    </row>
    <row r="106" spans="1:14" s="241" customFormat="1" ht="14.45" customHeight="1">
      <c r="A106" s="239">
        <v>41025</v>
      </c>
      <c r="B106" s="239">
        <v>1</v>
      </c>
      <c r="C106" s="239">
        <v>3</v>
      </c>
      <c r="D106" s="239">
        <v>4</v>
      </c>
      <c r="E106" s="240" t="s">
        <v>326</v>
      </c>
      <c r="F106" s="221">
        <v>150000</v>
      </c>
      <c r="G106" s="221">
        <v>209750</v>
      </c>
      <c r="H106" s="221">
        <f t="shared" si="6"/>
        <v>59750</v>
      </c>
      <c r="I106" s="221">
        <v>201883</v>
      </c>
      <c r="N106" s="213"/>
    </row>
    <row r="107" spans="1:14" s="241" customFormat="1" ht="14.45" customHeight="1">
      <c r="A107" s="239">
        <v>41026</v>
      </c>
      <c r="B107" s="239">
        <v>1</v>
      </c>
      <c r="C107" s="239">
        <v>3</v>
      </c>
      <c r="D107" s="239">
        <v>4</v>
      </c>
      <c r="E107" s="240" t="s">
        <v>327</v>
      </c>
      <c r="F107" s="221">
        <v>155000</v>
      </c>
      <c r="G107" s="221">
        <v>189687</v>
      </c>
      <c r="H107" s="221">
        <f t="shared" si="6"/>
        <v>34687</v>
      </c>
      <c r="I107" s="221">
        <v>130374</v>
      </c>
      <c r="N107" s="213"/>
    </row>
    <row r="108" spans="1:14" s="241" customFormat="1" ht="27" customHeight="1">
      <c r="A108" s="436">
        <v>41027</v>
      </c>
      <c r="B108" s="436">
        <v>1</v>
      </c>
      <c r="C108" s="436">
        <v>3</v>
      </c>
      <c r="D108" s="436">
        <v>4</v>
      </c>
      <c r="E108" s="438" t="s">
        <v>889</v>
      </c>
      <c r="F108" s="431">
        <v>54381</v>
      </c>
      <c r="G108" s="437">
        <v>0</v>
      </c>
      <c r="H108" s="431">
        <f t="shared" si="6"/>
        <v>-54381</v>
      </c>
      <c r="I108" s="437">
        <v>0</v>
      </c>
      <c r="N108" s="213"/>
    </row>
    <row r="109" spans="1:14" s="241" customFormat="1" ht="27" customHeight="1">
      <c r="A109" s="436">
        <v>41029</v>
      </c>
      <c r="B109" s="436">
        <v>1</v>
      </c>
      <c r="C109" s="436">
        <v>3</v>
      </c>
      <c r="D109" s="436">
        <v>4</v>
      </c>
      <c r="E109" s="438" t="s">
        <v>890</v>
      </c>
      <c r="F109" s="431">
        <v>580060</v>
      </c>
      <c r="G109" s="437">
        <v>0</v>
      </c>
      <c r="H109" s="431">
        <f t="shared" si="6"/>
        <v>-580060</v>
      </c>
      <c r="I109" s="437">
        <v>0</v>
      </c>
      <c r="N109" s="213"/>
    </row>
    <row r="110" spans="1:14" s="241" customFormat="1" ht="14.45" customHeight="1">
      <c r="A110" s="239">
        <v>41031</v>
      </c>
      <c r="B110" s="239">
        <v>1</v>
      </c>
      <c r="C110" s="239">
        <v>3</v>
      </c>
      <c r="D110" s="239">
        <v>4</v>
      </c>
      <c r="E110" s="240" t="s">
        <v>112</v>
      </c>
      <c r="F110" s="221">
        <v>900000</v>
      </c>
      <c r="G110" s="221">
        <v>837373</v>
      </c>
      <c r="H110" s="221">
        <f t="shared" si="6"/>
        <v>-62627</v>
      </c>
      <c r="I110" s="221">
        <v>956945</v>
      </c>
      <c r="N110" s="213"/>
    </row>
    <row r="111" spans="1:14" s="241" customFormat="1" ht="14.45" customHeight="1">
      <c r="A111" s="239">
        <v>41032</v>
      </c>
      <c r="B111" s="239">
        <v>1</v>
      </c>
      <c r="C111" s="239">
        <v>3</v>
      </c>
      <c r="D111" s="239">
        <v>4</v>
      </c>
      <c r="E111" s="240" t="s">
        <v>113</v>
      </c>
      <c r="F111" s="221">
        <v>500000</v>
      </c>
      <c r="G111" s="221">
        <v>525848</v>
      </c>
      <c r="H111" s="221">
        <f t="shared" si="6"/>
        <v>25848</v>
      </c>
      <c r="I111" s="221">
        <v>520760</v>
      </c>
      <c r="N111" s="213"/>
    </row>
    <row r="112" spans="1:14" s="241" customFormat="1" ht="14.45" customHeight="1">
      <c r="A112" s="239">
        <v>41033</v>
      </c>
      <c r="B112" s="239">
        <v>1</v>
      </c>
      <c r="C112" s="239">
        <v>3</v>
      </c>
      <c r="D112" s="239">
        <v>4</v>
      </c>
      <c r="E112" s="240" t="s">
        <v>114</v>
      </c>
      <c r="F112" s="221">
        <v>300000</v>
      </c>
      <c r="G112" s="221">
        <v>499831</v>
      </c>
      <c r="H112" s="221">
        <f t="shared" ref="H112:H128" si="7">G112-F112</f>
        <v>199831</v>
      </c>
      <c r="I112" s="221">
        <v>357218</v>
      </c>
      <c r="N112" s="213"/>
    </row>
    <row r="113" spans="1:14" s="241" customFormat="1" ht="14.45" customHeight="1">
      <c r="A113" s="239">
        <v>41034</v>
      </c>
      <c r="B113" s="239">
        <v>1</v>
      </c>
      <c r="C113" s="239">
        <v>3</v>
      </c>
      <c r="D113" s="239">
        <v>4</v>
      </c>
      <c r="E113" s="240" t="s">
        <v>115</v>
      </c>
      <c r="F113" s="221">
        <v>800000</v>
      </c>
      <c r="G113" s="221">
        <v>803426</v>
      </c>
      <c r="H113" s="221">
        <f t="shared" si="7"/>
        <v>3426</v>
      </c>
      <c r="I113" s="221">
        <v>908474</v>
      </c>
      <c r="N113" s="213"/>
    </row>
    <row r="114" spans="1:14" s="241" customFormat="1" ht="14.45" customHeight="1">
      <c r="A114" s="239">
        <v>41035</v>
      </c>
      <c r="B114" s="239">
        <v>1</v>
      </c>
      <c r="C114" s="239">
        <v>3</v>
      </c>
      <c r="D114" s="239">
        <v>4</v>
      </c>
      <c r="E114" s="240" t="s">
        <v>116</v>
      </c>
      <c r="F114" s="221">
        <v>2700000</v>
      </c>
      <c r="G114" s="221">
        <v>2553570</v>
      </c>
      <c r="H114" s="221">
        <f t="shared" si="7"/>
        <v>-146430</v>
      </c>
      <c r="I114" s="221">
        <v>3000233</v>
      </c>
      <c r="N114" s="213"/>
    </row>
    <row r="115" spans="1:14" s="241" customFormat="1" ht="14.45" customHeight="1">
      <c r="A115" s="239">
        <v>41051</v>
      </c>
      <c r="B115" s="239">
        <v>1</v>
      </c>
      <c r="C115" s="239">
        <v>3</v>
      </c>
      <c r="D115" s="239">
        <v>4</v>
      </c>
      <c r="E115" s="240" t="s">
        <v>117</v>
      </c>
      <c r="F115" s="221">
        <v>4000000</v>
      </c>
      <c r="G115" s="221">
        <v>5879788</v>
      </c>
      <c r="H115" s="221">
        <f t="shared" si="7"/>
        <v>1879788</v>
      </c>
      <c r="I115" s="221">
        <v>4519780</v>
      </c>
      <c r="N115" s="213"/>
    </row>
    <row r="116" spans="1:14" s="241" customFormat="1" ht="14.45" customHeight="1">
      <c r="A116" s="239">
        <v>41052</v>
      </c>
      <c r="B116" s="239">
        <v>1</v>
      </c>
      <c r="C116" s="239">
        <v>3</v>
      </c>
      <c r="D116" s="239">
        <v>4</v>
      </c>
      <c r="E116" s="240" t="s">
        <v>118</v>
      </c>
      <c r="F116" s="221">
        <v>907000</v>
      </c>
      <c r="G116" s="221">
        <v>1344866</v>
      </c>
      <c r="H116" s="221">
        <f t="shared" si="7"/>
        <v>437866</v>
      </c>
      <c r="I116" s="221">
        <v>1331112</v>
      </c>
      <c r="N116" s="213"/>
    </row>
    <row r="117" spans="1:14" s="241" customFormat="1" ht="14.45" customHeight="1">
      <c r="A117" s="239">
        <v>41053</v>
      </c>
      <c r="B117" s="239">
        <v>1</v>
      </c>
      <c r="C117" s="239">
        <v>3</v>
      </c>
      <c r="D117" s="239">
        <v>4</v>
      </c>
      <c r="E117" s="244" t="s">
        <v>119</v>
      </c>
      <c r="F117" s="221">
        <v>850000</v>
      </c>
      <c r="G117" s="221">
        <v>1278081</v>
      </c>
      <c r="H117" s="221">
        <f t="shared" si="7"/>
        <v>428081</v>
      </c>
      <c r="I117" s="221">
        <v>1542199</v>
      </c>
      <c r="N117" s="213"/>
    </row>
    <row r="118" spans="1:14" s="241" customFormat="1" ht="14.1" hidden="1" customHeight="1">
      <c r="A118" s="239">
        <v>41054</v>
      </c>
      <c r="B118" s="239">
        <v>1</v>
      </c>
      <c r="C118" s="239">
        <v>3</v>
      </c>
      <c r="D118" s="239">
        <v>4</v>
      </c>
      <c r="E118" s="240" t="s">
        <v>120</v>
      </c>
      <c r="F118" s="393">
        <v>0</v>
      </c>
      <c r="G118" s="393">
        <v>0</v>
      </c>
      <c r="H118" s="393">
        <f t="shared" si="7"/>
        <v>0</v>
      </c>
      <c r="I118" s="398">
        <v>0</v>
      </c>
      <c r="N118" s="213"/>
    </row>
    <row r="119" spans="1:14" s="241" customFormat="1" ht="14.45" customHeight="1">
      <c r="A119" s="239">
        <v>41055</v>
      </c>
      <c r="B119" s="239">
        <v>1</v>
      </c>
      <c r="C119" s="239">
        <v>3</v>
      </c>
      <c r="D119" s="239">
        <v>4</v>
      </c>
      <c r="E119" s="240" t="s">
        <v>121</v>
      </c>
      <c r="F119" s="221">
        <v>55000</v>
      </c>
      <c r="G119" s="221">
        <v>56361</v>
      </c>
      <c r="H119" s="221">
        <f t="shared" si="7"/>
        <v>1361</v>
      </c>
      <c r="I119" s="221">
        <v>54339</v>
      </c>
      <c r="N119" s="213"/>
    </row>
    <row r="120" spans="1:14" s="241" customFormat="1" ht="12.75" hidden="1" customHeight="1">
      <c r="A120" s="239">
        <v>41056</v>
      </c>
      <c r="B120" s="239">
        <v>1</v>
      </c>
      <c r="C120" s="239">
        <v>3</v>
      </c>
      <c r="D120" s="239">
        <v>4</v>
      </c>
      <c r="E120" s="240" t="s">
        <v>122</v>
      </c>
      <c r="F120" s="393">
        <v>0</v>
      </c>
      <c r="G120" s="393">
        <v>0</v>
      </c>
      <c r="H120" s="190"/>
      <c r="I120" s="190"/>
      <c r="N120" s="213"/>
    </row>
    <row r="121" spans="1:14" s="241" customFormat="1" ht="14.45" customHeight="1">
      <c r="A121" s="239">
        <v>41071</v>
      </c>
      <c r="B121" s="239">
        <v>1</v>
      </c>
      <c r="C121" s="239">
        <v>3</v>
      </c>
      <c r="D121" s="239">
        <v>4</v>
      </c>
      <c r="E121" s="240" t="s">
        <v>123</v>
      </c>
      <c r="F121" s="221">
        <v>500000</v>
      </c>
      <c r="G121" s="221">
        <v>1413901</v>
      </c>
      <c r="H121" s="221">
        <f t="shared" si="7"/>
        <v>913901</v>
      </c>
      <c r="I121" s="221">
        <v>604765</v>
      </c>
      <c r="N121" s="213"/>
    </row>
    <row r="122" spans="1:14" s="241" customFormat="1" ht="14.45" customHeight="1">
      <c r="A122" s="239">
        <v>41072</v>
      </c>
      <c r="B122" s="239">
        <v>1</v>
      </c>
      <c r="C122" s="239">
        <v>3</v>
      </c>
      <c r="D122" s="239">
        <v>4</v>
      </c>
      <c r="E122" s="240" t="s">
        <v>124</v>
      </c>
      <c r="F122" s="393">
        <v>0</v>
      </c>
      <c r="G122" s="221">
        <v>175</v>
      </c>
      <c r="H122" s="221">
        <f t="shared" si="7"/>
        <v>175</v>
      </c>
      <c r="I122" s="221">
        <v>2626</v>
      </c>
      <c r="N122" s="213"/>
    </row>
    <row r="123" spans="1:14" s="241" customFormat="1" ht="14.45" customHeight="1">
      <c r="A123" s="239">
        <v>41073</v>
      </c>
      <c r="B123" s="239">
        <v>1</v>
      </c>
      <c r="C123" s="239">
        <v>3</v>
      </c>
      <c r="D123" s="239">
        <v>4</v>
      </c>
      <c r="E123" s="240" t="s">
        <v>842</v>
      </c>
      <c r="F123" s="221">
        <v>15999300</v>
      </c>
      <c r="G123" s="221">
        <v>16521634</v>
      </c>
      <c r="H123" s="221">
        <f t="shared" si="7"/>
        <v>522334</v>
      </c>
      <c r="I123" s="221">
        <v>18437758</v>
      </c>
      <c r="N123" s="213"/>
    </row>
    <row r="124" spans="1:14" s="241" customFormat="1" ht="14.45" customHeight="1">
      <c r="A124" s="239">
        <v>41091</v>
      </c>
      <c r="B124" s="239">
        <v>1</v>
      </c>
      <c r="C124" s="239">
        <v>3</v>
      </c>
      <c r="D124" s="239">
        <v>4</v>
      </c>
      <c r="E124" s="240" t="s">
        <v>125</v>
      </c>
      <c r="F124" s="393">
        <v>0</v>
      </c>
      <c r="G124" s="221">
        <v>51973</v>
      </c>
      <c r="H124" s="221">
        <f t="shared" si="7"/>
        <v>51973</v>
      </c>
      <c r="I124" s="221">
        <v>65940</v>
      </c>
      <c r="N124" s="213"/>
    </row>
    <row r="125" spans="1:14" s="241" customFormat="1" ht="14.45" customHeight="1">
      <c r="A125" s="239">
        <v>41111</v>
      </c>
      <c r="B125" s="239">
        <v>1</v>
      </c>
      <c r="C125" s="239">
        <v>3</v>
      </c>
      <c r="D125" s="239">
        <v>4</v>
      </c>
      <c r="E125" s="240" t="s">
        <v>126</v>
      </c>
      <c r="F125" s="221">
        <v>112000</v>
      </c>
      <c r="G125" s="221">
        <v>179791</v>
      </c>
      <c r="H125" s="221">
        <f t="shared" si="7"/>
        <v>67791</v>
      </c>
      <c r="I125" s="221">
        <v>116437</v>
      </c>
      <c r="N125" s="213"/>
    </row>
    <row r="126" spans="1:14" s="241" customFormat="1" ht="14.45" customHeight="1">
      <c r="A126" s="239">
        <v>41112</v>
      </c>
      <c r="B126" s="239">
        <v>1</v>
      </c>
      <c r="C126" s="239">
        <v>3</v>
      </c>
      <c r="D126" s="239">
        <v>4</v>
      </c>
      <c r="E126" s="240" t="s">
        <v>127</v>
      </c>
      <c r="F126" s="221">
        <v>1061000</v>
      </c>
      <c r="G126" s="221">
        <v>1216415</v>
      </c>
      <c r="H126" s="221">
        <f t="shared" si="7"/>
        <v>155415</v>
      </c>
      <c r="I126" s="221">
        <v>1047936</v>
      </c>
      <c r="N126" s="213"/>
    </row>
    <row r="127" spans="1:14" s="241" customFormat="1" ht="14.45" customHeight="1">
      <c r="A127" s="239">
        <v>41151</v>
      </c>
      <c r="B127" s="239">
        <v>1</v>
      </c>
      <c r="C127" s="239">
        <v>3</v>
      </c>
      <c r="D127" s="239">
        <v>4</v>
      </c>
      <c r="E127" s="240" t="s">
        <v>129</v>
      </c>
      <c r="F127" s="221">
        <v>727158</v>
      </c>
      <c r="G127" s="221">
        <v>1155858</v>
      </c>
      <c r="H127" s="221">
        <f t="shared" si="7"/>
        <v>428700</v>
      </c>
      <c r="I127" s="221">
        <v>594859</v>
      </c>
      <c r="N127" s="213"/>
    </row>
    <row r="128" spans="1:14" s="241" customFormat="1" ht="14.45" customHeight="1">
      <c r="A128" s="239">
        <v>41171</v>
      </c>
      <c r="B128" s="239">
        <v>1</v>
      </c>
      <c r="C128" s="239">
        <v>3</v>
      </c>
      <c r="D128" s="239">
        <v>4</v>
      </c>
      <c r="E128" s="240" t="s">
        <v>132</v>
      </c>
      <c r="F128" s="221">
        <v>4000000</v>
      </c>
      <c r="G128" s="221">
        <v>3639729</v>
      </c>
      <c r="H128" s="221">
        <f t="shared" si="7"/>
        <v>-360271</v>
      </c>
      <c r="I128" s="221">
        <v>4336260</v>
      </c>
      <c r="N128" s="213"/>
    </row>
    <row r="129" spans="1:14" s="241" customFormat="1" ht="11.25" hidden="1" customHeight="1">
      <c r="A129" s="239">
        <v>41191</v>
      </c>
      <c r="B129" s="239">
        <v>1</v>
      </c>
      <c r="C129" s="239">
        <v>3</v>
      </c>
      <c r="D129" s="239">
        <v>4</v>
      </c>
      <c r="E129" s="240" t="s">
        <v>136</v>
      </c>
      <c r="F129" s="393">
        <v>0</v>
      </c>
      <c r="G129" s="393">
        <v>0</v>
      </c>
      <c r="H129" s="394">
        <v>0</v>
      </c>
      <c r="I129" s="221"/>
      <c r="N129" s="213"/>
    </row>
    <row r="130" spans="1:14" s="241" customFormat="1" ht="14.45" customHeight="1">
      <c r="A130" s="239">
        <v>41212</v>
      </c>
      <c r="B130" s="239">
        <v>1</v>
      </c>
      <c r="C130" s="239">
        <v>3</v>
      </c>
      <c r="D130" s="239">
        <v>4</v>
      </c>
      <c r="E130" s="240" t="s">
        <v>128</v>
      </c>
      <c r="F130" s="221">
        <v>815000</v>
      </c>
      <c r="G130" s="221">
        <v>466645</v>
      </c>
      <c r="H130" s="221">
        <f>G130-F130</f>
        <v>-348355</v>
      </c>
      <c r="I130" s="221">
        <v>750616</v>
      </c>
      <c r="N130" s="213"/>
    </row>
    <row r="131" spans="1:14" s="241" customFormat="1" ht="14.45" customHeight="1">
      <c r="A131" s="239">
        <v>41231</v>
      </c>
      <c r="B131" s="239">
        <v>1</v>
      </c>
      <c r="C131" s="239">
        <v>3</v>
      </c>
      <c r="D131" s="239">
        <v>4</v>
      </c>
      <c r="E131" s="240" t="s">
        <v>133</v>
      </c>
      <c r="F131" s="221">
        <v>10200</v>
      </c>
      <c r="G131" s="221">
        <v>3400</v>
      </c>
      <c r="H131" s="221">
        <f t="shared" ref="H131:H170" si="8">G131-F131</f>
        <v>-6800</v>
      </c>
      <c r="I131" s="398">
        <v>0</v>
      </c>
      <c r="N131" s="213"/>
    </row>
    <row r="132" spans="1:14" s="241" customFormat="1" ht="14.45" customHeight="1">
      <c r="A132" s="239">
        <v>41232</v>
      </c>
      <c r="B132" s="239">
        <v>1</v>
      </c>
      <c r="C132" s="239">
        <v>3</v>
      </c>
      <c r="D132" s="239">
        <v>4</v>
      </c>
      <c r="E132" s="240" t="s">
        <v>134</v>
      </c>
      <c r="F132" s="221">
        <v>150000</v>
      </c>
      <c r="G132" s="221">
        <v>97242</v>
      </c>
      <c r="H132" s="221">
        <f t="shared" si="8"/>
        <v>-52758</v>
      </c>
      <c r="I132" s="221">
        <v>77665</v>
      </c>
      <c r="N132" s="213"/>
    </row>
    <row r="133" spans="1:14" s="241" customFormat="1" ht="14.45" customHeight="1">
      <c r="A133" s="239">
        <v>41901</v>
      </c>
      <c r="B133" s="239">
        <v>1</v>
      </c>
      <c r="C133" s="239">
        <v>3</v>
      </c>
      <c r="D133" s="239">
        <v>4</v>
      </c>
      <c r="E133" s="240" t="s">
        <v>130</v>
      </c>
      <c r="F133" s="221">
        <v>685000</v>
      </c>
      <c r="G133" s="221">
        <v>870641</v>
      </c>
      <c r="H133" s="221">
        <f t="shared" si="8"/>
        <v>185641</v>
      </c>
      <c r="I133" s="221">
        <v>764074</v>
      </c>
      <c r="N133" s="213"/>
    </row>
    <row r="134" spans="1:14" s="241" customFormat="1" ht="14.45" customHeight="1">
      <c r="A134" s="239">
        <v>41902</v>
      </c>
      <c r="B134" s="239">
        <v>1</v>
      </c>
      <c r="C134" s="239">
        <v>3</v>
      </c>
      <c r="D134" s="239">
        <v>4</v>
      </c>
      <c r="E134" s="240" t="s">
        <v>131</v>
      </c>
      <c r="F134" s="221">
        <v>29000</v>
      </c>
      <c r="G134" s="221">
        <v>29273</v>
      </c>
      <c r="H134" s="221">
        <f t="shared" si="8"/>
        <v>273</v>
      </c>
      <c r="I134" s="221">
        <v>36661</v>
      </c>
      <c r="N134" s="213"/>
    </row>
    <row r="135" spans="1:14" s="241" customFormat="1" ht="0.75" hidden="1" customHeight="1">
      <c r="A135" s="239">
        <v>41903</v>
      </c>
      <c r="B135" s="239">
        <v>1</v>
      </c>
      <c r="C135" s="239">
        <v>3</v>
      </c>
      <c r="D135" s="239">
        <v>4</v>
      </c>
      <c r="E135" s="240" t="s">
        <v>135</v>
      </c>
      <c r="F135" s="393">
        <v>0</v>
      </c>
      <c r="G135" s="393">
        <v>0</v>
      </c>
      <c r="H135" s="248">
        <f t="shared" si="8"/>
        <v>0</v>
      </c>
      <c r="I135" s="248"/>
      <c r="N135" s="213"/>
    </row>
    <row r="136" spans="1:14" s="241" customFormat="1" ht="14.45" customHeight="1">
      <c r="A136" s="239">
        <v>41905</v>
      </c>
      <c r="B136" s="239">
        <v>1</v>
      </c>
      <c r="C136" s="239">
        <v>3</v>
      </c>
      <c r="D136" s="239">
        <v>4</v>
      </c>
      <c r="E136" s="240" t="s">
        <v>600</v>
      </c>
      <c r="F136" s="221">
        <v>36000</v>
      </c>
      <c r="G136" s="221">
        <v>199881</v>
      </c>
      <c r="H136" s="221">
        <f t="shared" si="8"/>
        <v>163881</v>
      </c>
      <c r="I136" s="221">
        <v>159062</v>
      </c>
      <c r="N136" s="213"/>
    </row>
    <row r="137" spans="1:14" s="241" customFormat="1" ht="14.45" customHeight="1">
      <c r="A137" s="239">
        <v>41907</v>
      </c>
      <c r="B137" s="239">
        <v>1</v>
      </c>
      <c r="C137" s="239">
        <v>3</v>
      </c>
      <c r="D137" s="239">
        <v>4</v>
      </c>
      <c r="E137" s="384" t="s">
        <v>891</v>
      </c>
      <c r="F137" s="221">
        <v>100000</v>
      </c>
      <c r="G137" s="393">
        <v>0</v>
      </c>
      <c r="H137" s="221">
        <f t="shared" si="8"/>
        <v>-100000</v>
      </c>
      <c r="I137" s="393">
        <v>0</v>
      </c>
      <c r="N137" s="213"/>
    </row>
    <row r="138" spans="1:14" s="241" customFormat="1" ht="14.45" customHeight="1">
      <c r="A138" s="239">
        <v>41908</v>
      </c>
      <c r="B138" s="239">
        <v>1</v>
      </c>
      <c r="C138" s="239">
        <v>3</v>
      </c>
      <c r="D138" s="239">
        <v>4</v>
      </c>
      <c r="E138" s="240" t="s">
        <v>929</v>
      </c>
      <c r="F138" s="393">
        <v>0</v>
      </c>
      <c r="G138" s="221">
        <v>489119</v>
      </c>
      <c r="H138" s="221">
        <f t="shared" si="8"/>
        <v>489119</v>
      </c>
      <c r="I138" s="393">
        <v>0</v>
      </c>
      <c r="N138" s="213"/>
    </row>
    <row r="139" spans="1:14" s="247" customFormat="1" ht="14.45" customHeight="1">
      <c r="A139" s="245"/>
      <c r="B139" s="245">
        <v>2</v>
      </c>
      <c r="C139" s="245">
        <v>3</v>
      </c>
      <c r="D139" s="245">
        <v>4</v>
      </c>
      <c r="E139" s="246" t="s">
        <v>137</v>
      </c>
      <c r="F139" s="217">
        <f>SUM(F140:F154)</f>
        <v>565258</v>
      </c>
      <c r="G139" s="217">
        <f>SUM(G140:G154)</f>
        <v>734553</v>
      </c>
      <c r="H139" s="217">
        <f>G139-F139</f>
        <v>169295</v>
      </c>
      <c r="I139" s="217">
        <f>SUM(I140:I154)</f>
        <v>700331</v>
      </c>
      <c r="N139" s="213"/>
    </row>
    <row r="140" spans="1:14" s="241" customFormat="1" ht="9.75" hidden="1" customHeight="1">
      <c r="A140" s="239">
        <v>40071</v>
      </c>
      <c r="B140" s="239">
        <v>2</v>
      </c>
      <c r="C140" s="239">
        <v>3</v>
      </c>
      <c r="D140" s="239">
        <v>4</v>
      </c>
      <c r="E140" s="240" t="s">
        <v>138</v>
      </c>
      <c r="F140" s="394">
        <v>0</v>
      </c>
      <c r="G140" s="394">
        <v>0</v>
      </c>
      <c r="H140" s="249">
        <f t="shared" si="8"/>
        <v>0</v>
      </c>
      <c r="I140" s="394">
        <v>0</v>
      </c>
      <c r="N140" s="213"/>
    </row>
    <row r="141" spans="1:14" s="241" customFormat="1" ht="9" hidden="1" customHeight="1">
      <c r="A141" s="239">
        <v>40072</v>
      </c>
      <c r="B141" s="239">
        <v>2</v>
      </c>
      <c r="C141" s="239">
        <v>3</v>
      </c>
      <c r="D141" s="239">
        <v>4</v>
      </c>
      <c r="E141" s="240" t="s">
        <v>140</v>
      </c>
      <c r="F141" s="394">
        <v>0</v>
      </c>
      <c r="G141" s="394">
        <v>0</v>
      </c>
      <c r="H141" s="249">
        <f t="shared" si="8"/>
        <v>0</v>
      </c>
      <c r="I141" s="394">
        <v>0</v>
      </c>
      <c r="N141" s="213"/>
    </row>
    <row r="142" spans="1:14" s="241" customFormat="1" ht="1.5" hidden="1" customHeight="1">
      <c r="A142" s="239">
        <v>40091</v>
      </c>
      <c r="B142" s="239">
        <v>2</v>
      </c>
      <c r="C142" s="239">
        <v>3</v>
      </c>
      <c r="D142" s="239">
        <v>4</v>
      </c>
      <c r="E142" s="240" t="s">
        <v>139</v>
      </c>
      <c r="F142" s="394">
        <v>0</v>
      </c>
      <c r="G142" s="394">
        <v>0</v>
      </c>
      <c r="H142" s="249">
        <f t="shared" si="8"/>
        <v>0</v>
      </c>
      <c r="I142" s="394">
        <v>0</v>
      </c>
      <c r="N142" s="213"/>
    </row>
    <row r="143" spans="1:14" s="241" customFormat="1" ht="14.25" hidden="1" customHeight="1">
      <c r="A143" s="239">
        <v>40092</v>
      </c>
      <c r="B143" s="239">
        <v>2</v>
      </c>
      <c r="C143" s="239">
        <v>3</v>
      </c>
      <c r="D143" s="239">
        <v>4</v>
      </c>
      <c r="E143" s="240" t="s">
        <v>141</v>
      </c>
      <c r="F143" s="394">
        <v>0</v>
      </c>
      <c r="G143" s="394">
        <v>0</v>
      </c>
      <c r="H143" s="249">
        <f t="shared" si="8"/>
        <v>0</v>
      </c>
      <c r="I143" s="394">
        <v>0</v>
      </c>
      <c r="N143" s="213"/>
    </row>
    <row r="144" spans="1:14" s="241" customFormat="1" ht="14.45" customHeight="1">
      <c r="A144" s="239">
        <v>40111</v>
      </c>
      <c r="B144" s="239">
        <v>2</v>
      </c>
      <c r="C144" s="239">
        <v>3</v>
      </c>
      <c r="D144" s="239">
        <v>4</v>
      </c>
      <c r="E144" s="240" t="s">
        <v>142</v>
      </c>
      <c r="F144" s="221">
        <v>27000</v>
      </c>
      <c r="G144" s="221">
        <v>25552</v>
      </c>
      <c r="H144" s="221">
        <f t="shared" si="8"/>
        <v>-1448</v>
      </c>
      <c r="I144" s="221">
        <v>27111</v>
      </c>
      <c r="N144" s="213"/>
    </row>
    <row r="145" spans="1:14" s="241" customFormat="1" ht="14.45" customHeight="1">
      <c r="A145" s="239">
        <v>40112</v>
      </c>
      <c r="B145" s="239">
        <v>2</v>
      </c>
      <c r="C145" s="239">
        <v>3</v>
      </c>
      <c r="D145" s="239">
        <v>4</v>
      </c>
      <c r="E145" s="240" t="s">
        <v>143</v>
      </c>
      <c r="F145" s="221">
        <v>25000</v>
      </c>
      <c r="G145" s="221">
        <v>178257</v>
      </c>
      <c r="H145" s="221">
        <f t="shared" si="8"/>
        <v>153257</v>
      </c>
      <c r="I145" s="224">
        <v>17458</v>
      </c>
      <c r="N145" s="213"/>
    </row>
    <row r="146" spans="1:14" s="241" customFormat="1" ht="14.45" customHeight="1">
      <c r="A146" s="239">
        <v>40131</v>
      </c>
      <c r="B146" s="239">
        <v>2</v>
      </c>
      <c r="C146" s="239">
        <v>3</v>
      </c>
      <c r="D146" s="239">
        <v>4</v>
      </c>
      <c r="E146" s="240" t="s">
        <v>144</v>
      </c>
      <c r="F146" s="221">
        <v>45000</v>
      </c>
      <c r="G146" s="221">
        <v>58981</v>
      </c>
      <c r="H146" s="221">
        <f>G146-F146</f>
        <v>13981</v>
      </c>
      <c r="I146" s="221">
        <v>44437</v>
      </c>
      <c r="N146" s="213"/>
    </row>
    <row r="147" spans="1:14" s="241" customFormat="1" ht="14.45" customHeight="1">
      <c r="A147" s="239">
        <v>40132</v>
      </c>
      <c r="B147" s="239">
        <v>2</v>
      </c>
      <c r="C147" s="239">
        <v>3</v>
      </c>
      <c r="D147" s="239">
        <v>4</v>
      </c>
      <c r="E147" s="240" t="s">
        <v>145</v>
      </c>
      <c r="F147" s="221">
        <v>76958</v>
      </c>
      <c r="G147" s="221">
        <v>62300</v>
      </c>
      <c r="H147" s="221">
        <f>G147-F147</f>
        <v>-14658</v>
      </c>
      <c r="I147" s="221">
        <v>84272</v>
      </c>
      <c r="N147" s="213"/>
    </row>
    <row r="148" spans="1:14" s="241" customFormat="1" ht="14.45" customHeight="1">
      <c r="A148" s="239">
        <v>40133</v>
      </c>
      <c r="B148" s="239">
        <v>2</v>
      </c>
      <c r="C148" s="239">
        <v>3</v>
      </c>
      <c r="D148" s="239">
        <v>4</v>
      </c>
      <c r="E148" s="240" t="s">
        <v>146</v>
      </c>
      <c r="F148" s="221">
        <v>41000</v>
      </c>
      <c r="G148" s="221">
        <v>47858</v>
      </c>
      <c r="H148" s="221">
        <f t="shared" si="8"/>
        <v>6858</v>
      </c>
      <c r="I148" s="221">
        <v>47987</v>
      </c>
      <c r="N148" s="213"/>
    </row>
    <row r="149" spans="1:14" s="241" customFormat="1" ht="14.45" customHeight="1">
      <c r="A149" s="239">
        <v>40134</v>
      </c>
      <c r="B149" s="239">
        <v>2</v>
      </c>
      <c r="C149" s="239">
        <v>3</v>
      </c>
      <c r="D149" s="239">
        <v>4</v>
      </c>
      <c r="E149" s="240" t="s">
        <v>147</v>
      </c>
      <c r="F149" s="221">
        <v>11300</v>
      </c>
      <c r="G149" s="221">
        <v>9077</v>
      </c>
      <c r="H149" s="221">
        <f t="shared" si="8"/>
        <v>-2223</v>
      </c>
      <c r="I149" s="221">
        <v>11952</v>
      </c>
      <c r="N149" s="213"/>
    </row>
    <row r="150" spans="1:14" s="241" customFormat="1" ht="14.45" customHeight="1">
      <c r="A150" s="239">
        <v>40135</v>
      </c>
      <c r="B150" s="239">
        <v>2</v>
      </c>
      <c r="C150" s="239">
        <v>3</v>
      </c>
      <c r="D150" s="239">
        <v>4</v>
      </c>
      <c r="E150" s="240" t="s">
        <v>148</v>
      </c>
      <c r="F150" s="221">
        <v>312000</v>
      </c>
      <c r="G150" s="221">
        <v>318584</v>
      </c>
      <c r="H150" s="221">
        <f t="shared" si="8"/>
        <v>6584</v>
      </c>
      <c r="I150" s="221">
        <v>338579</v>
      </c>
      <c r="N150" s="213"/>
    </row>
    <row r="151" spans="1:14" s="241" customFormat="1" ht="14.45" customHeight="1">
      <c r="A151" s="239">
        <v>40136</v>
      </c>
      <c r="B151" s="239">
        <v>2</v>
      </c>
      <c r="C151" s="239">
        <v>3</v>
      </c>
      <c r="D151" s="239">
        <v>4</v>
      </c>
      <c r="E151" s="240" t="s">
        <v>201</v>
      </c>
      <c r="F151" s="221">
        <v>5000</v>
      </c>
      <c r="G151" s="221">
        <v>6295</v>
      </c>
      <c r="H151" s="221">
        <f t="shared" si="8"/>
        <v>1295</v>
      </c>
      <c r="I151" s="221">
        <v>5358</v>
      </c>
      <c r="N151" s="213"/>
    </row>
    <row r="152" spans="1:14" s="241" customFormat="1" ht="14.45" customHeight="1">
      <c r="A152" s="239">
        <v>40151</v>
      </c>
      <c r="B152" s="239">
        <v>2</v>
      </c>
      <c r="C152" s="239">
        <v>3</v>
      </c>
      <c r="D152" s="239">
        <v>4</v>
      </c>
      <c r="E152" s="240" t="s">
        <v>149</v>
      </c>
      <c r="F152" s="221">
        <v>12000</v>
      </c>
      <c r="G152" s="221">
        <v>11917</v>
      </c>
      <c r="H152" s="221">
        <f t="shared" si="8"/>
        <v>-83</v>
      </c>
      <c r="I152" s="221">
        <v>20063</v>
      </c>
      <c r="N152" s="213"/>
    </row>
    <row r="153" spans="1:14" s="241" customFormat="1" ht="14.45" customHeight="1">
      <c r="A153" s="239">
        <v>40914</v>
      </c>
      <c r="B153" s="239">
        <v>2</v>
      </c>
      <c r="C153" s="239">
        <v>3</v>
      </c>
      <c r="D153" s="239">
        <v>4</v>
      </c>
      <c r="E153" s="240" t="s">
        <v>259</v>
      </c>
      <c r="F153" s="221">
        <v>10000</v>
      </c>
      <c r="G153" s="221">
        <v>2209</v>
      </c>
      <c r="H153" s="221">
        <f t="shared" si="8"/>
        <v>-7791</v>
      </c>
      <c r="I153" s="221">
        <v>8724</v>
      </c>
      <c r="N153" s="213"/>
    </row>
    <row r="154" spans="1:14" s="241" customFormat="1" ht="14.45" customHeight="1">
      <c r="A154" s="239">
        <v>40915</v>
      </c>
      <c r="B154" s="239">
        <v>2</v>
      </c>
      <c r="C154" s="239">
        <v>3</v>
      </c>
      <c r="D154" s="239">
        <v>4</v>
      </c>
      <c r="E154" s="240" t="s">
        <v>802</v>
      </c>
      <c r="F154" s="393">
        <v>0</v>
      </c>
      <c r="G154" s="221">
        <v>13523</v>
      </c>
      <c r="H154" s="221">
        <f t="shared" si="8"/>
        <v>13523</v>
      </c>
      <c r="I154" s="221">
        <v>94390</v>
      </c>
      <c r="N154" s="213"/>
    </row>
    <row r="155" spans="1:14" s="247" customFormat="1" ht="14.45" customHeight="1">
      <c r="A155" s="245"/>
      <c r="B155" s="245"/>
      <c r="C155" s="245">
        <v>4</v>
      </c>
      <c r="D155" s="245">
        <v>4</v>
      </c>
      <c r="E155" s="246" t="s">
        <v>30</v>
      </c>
      <c r="F155" s="217">
        <f>SUM(F156,F162,F171)</f>
        <v>72216730</v>
      </c>
      <c r="G155" s="217">
        <f>SUM(G156,G162,G171)</f>
        <v>83506829</v>
      </c>
      <c r="H155" s="217">
        <f t="shared" si="8"/>
        <v>11290099</v>
      </c>
      <c r="I155" s="217">
        <f>SUM(I156,I162,I171)</f>
        <v>82346641</v>
      </c>
      <c r="N155" s="213"/>
    </row>
    <row r="156" spans="1:14" s="247" customFormat="1" ht="14.45" customHeight="1">
      <c r="A156" s="245"/>
      <c r="B156" s="245">
        <v>1</v>
      </c>
      <c r="C156" s="245">
        <v>4</v>
      </c>
      <c r="D156" s="245">
        <v>4</v>
      </c>
      <c r="E156" s="246" t="s">
        <v>150</v>
      </c>
      <c r="F156" s="217">
        <f>SUM(F157:F161)</f>
        <v>57860000</v>
      </c>
      <c r="G156" s="217">
        <f>SUM(G157:G161)</f>
        <v>61202423</v>
      </c>
      <c r="H156" s="217">
        <f>G156-F156</f>
        <v>3342423</v>
      </c>
      <c r="I156" s="217">
        <f>SUM(I157:I161)</f>
        <v>64598832</v>
      </c>
      <c r="N156" s="213"/>
    </row>
    <row r="157" spans="1:14" s="241" customFormat="1" ht="14.45" customHeight="1">
      <c r="A157" s="239">
        <v>45011</v>
      </c>
      <c r="B157" s="239">
        <v>1</v>
      </c>
      <c r="C157" s="239">
        <v>4</v>
      </c>
      <c r="D157" s="239">
        <v>4</v>
      </c>
      <c r="E157" s="240" t="s">
        <v>151</v>
      </c>
      <c r="F157" s="221">
        <v>1000000</v>
      </c>
      <c r="G157" s="221">
        <v>3360000</v>
      </c>
      <c r="H157" s="221">
        <f t="shared" si="8"/>
        <v>2360000</v>
      </c>
      <c r="I157" s="221">
        <v>7000000</v>
      </c>
      <c r="N157" s="213"/>
    </row>
    <row r="158" spans="1:14" s="241" customFormat="1" ht="14.45" customHeight="1">
      <c r="A158" s="239">
        <v>45014</v>
      </c>
      <c r="B158" s="239">
        <v>1</v>
      </c>
      <c r="C158" s="239">
        <v>4</v>
      </c>
      <c r="D158" s="239">
        <v>4</v>
      </c>
      <c r="E158" s="240" t="s">
        <v>785</v>
      </c>
      <c r="F158" s="221">
        <v>56400000</v>
      </c>
      <c r="G158" s="221">
        <v>56400000</v>
      </c>
      <c r="H158" s="224">
        <f t="shared" si="8"/>
        <v>0</v>
      </c>
      <c r="I158" s="221">
        <v>56400000</v>
      </c>
      <c r="N158" s="213"/>
    </row>
    <row r="159" spans="1:14" s="241" customFormat="1" ht="17.25" hidden="1" customHeight="1">
      <c r="A159" s="239">
        <v>45015</v>
      </c>
      <c r="B159" s="239">
        <v>1</v>
      </c>
      <c r="C159" s="239">
        <v>4</v>
      </c>
      <c r="D159" s="239">
        <v>4</v>
      </c>
      <c r="E159" s="240" t="s">
        <v>775</v>
      </c>
      <c r="F159" s="248"/>
      <c r="G159" s="394">
        <v>0</v>
      </c>
      <c r="H159" s="224">
        <f t="shared" si="8"/>
        <v>0</v>
      </c>
      <c r="I159" s="394">
        <v>0</v>
      </c>
      <c r="N159" s="213"/>
    </row>
    <row r="160" spans="1:14" s="241" customFormat="1" ht="14.45" hidden="1" customHeight="1">
      <c r="A160" s="239">
        <v>45102</v>
      </c>
      <c r="B160" s="239">
        <v>1</v>
      </c>
      <c r="C160" s="239">
        <v>4</v>
      </c>
      <c r="D160" s="239">
        <v>4</v>
      </c>
      <c r="E160" s="240" t="s">
        <v>152</v>
      </c>
      <c r="F160" s="393">
        <v>0</v>
      </c>
      <c r="G160" s="393">
        <v>0</v>
      </c>
      <c r="H160" s="224">
        <f t="shared" si="8"/>
        <v>0</v>
      </c>
      <c r="I160" s="398">
        <v>0</v>
      </c>
      <c r="N160" s="213"/>
    </row>
    <row r="161" spans="1:14" s="241" customFormat="1" ht="14.45" customHeight="1">
      <c r="A161" s="239">
        <v>45501</v>
      </c>
      <c r="B161" s="239">
        <v>1</v>
      </c>
      <c r="C161" s="239">
        <v>4</v>
      </c>
      <c r="D161" s="239">
        <v>4</v>
      </c>
      <c r="E161" s="240" t="s">
        <v>153</v>
      </c>
      <c r="F161" s="221">
        <v>460000</v>
      </c>
      <c r="G161" s="221">
        <v>1442423</v>
      </c>
      <c r="H161" s="221">
        <f t="shared" si="8"/>
        <v>982423</v>
      </c>
      <c r="I161" s="221">
        <v>1198832</v>
      </c>
      <c r="N161" s="213"/>
    </row>
    <row r="162" spans="1:14" s="247" customFormat="1" ht="14.45" customHeight="1">
      <c r="A162" s="245"/>
      <c r="B162" s="245">
        <v>2</v>
      </c>
      <c r="C162" s="245">
        <v>4</v>
      </c>
      <c r="D162" s="245">
        <v>4</v>
      </c>
      <c r="E162" s="250" t="s">
        <v>154</v>
      </c>
      <c r="F162" s="217">
        <f>SUM(F163:F170)</f>
        <v>5581730</v>
      </c>
      <c r="G162" s="217">
        <f>SUM(G163:G170)</f>
        <v>10911180</v>
      </c>
      <c r="H162" s="217">
        <f>G162-F162</f>
        <v>5329450</v>
      </c>
      <c r="I162" s="217">
        <f>SUM(I163:I170)</f>
        <v>7717966</v>
      </c>
      <c r="N162" s="213"/>
    </row>
    <row r="163" spans="1:14" s="241" customFormat="1" ht="14.45" customHeight="1">
      <c r="A163" s="239">
        <v>46011</v>
      </c>
      <c r="B163" s="239">
        <v>2</v>
      </c>
      <c r="C163" s="239">
        <v>4</v>
      </c>
      <c r="D163" s="239">
        <v>4</v>
      </c>
      <c r="E163" s="244" t="s">
        <v>384</v>
      </c>
      <c r="F163" s="221">
        <v>748000</v>
      </c>
      <c r="G163" s="221">
        <v>744744</v>
      </c>
      <c r="H163" s="221">
        <f t="shared" si="8"/>
        <v>-3256</v>
      </c>
      <c r="I163" s="221">
        <v>2263548</v>
      </c>
      <c r="N163" s="213"/>
    </row>
    <row r="164" spans="1:14" s="241" customFormat="1" ht="14.45" customHeight="1">
      <c r="A164" s="239">
        <v>46021</v>
      </c>
      <c r="B164" s="239">
        <v>2</v>
      </c>
      <c r="C164" s="239">
        <v>4</v>
      </c>
      <c r="D164" s="239">
        <v>4</v>
      </c>
      <c r="E164" s="240" t="s">
        <v>644</v>
      </c>
      <c r="F164" s="221">
        <v>4253000</v>
      </c>
      <c r="G164" s="221">
        <v>7837944</v>
      </c>
      <c r="H164" s="221">
        <f t="shared" si="8"/>
        <v>3584944</v>
      </c>
      <c r="I164" s="221">
        <v>4921444</v>
      </c>
      <c r="N164" s="213"/>
    </row>
    <row r="165" spans="1:14" s="241" customFormat="1" ht="14.45" customHeight="1">
      <c r="A165" s="239">
        <v>46031</v>
      </c>
      <c r="B165" s="239">
        <v>2</v>
      </c>
      <c r="C165" s="239">
        <v>4</v>
      </c>
      <c r="D165" s="239">
        <v>4</v>
      </c>
      <c r="E165" s="240" t="s">
        <v>645</v>
      </c>
      <c r="F165" s="221">
        <v>408213</v>
      </c>
      <c r="G165" s="221">
        <v>2052466</v>
      </c>
      <c r="H165" s="221">
        <f t="shared" si="8"/>
        <v>1644253</v>
      </c>
      <c r="I165" s="221">
        <v>211749</v>
      </c>
      <c r="N165" s="213"/>
    </row>
    <row r="166" spans="1:14" s="241" customFormat="1" ht="14.45" customHeight="1">
      <c r="A166" s="239">
        <v>46041</v>
      </c>
      <c r="B166" s="239">
        <v>2</v>
      </c>
      <c r="C166" s="239">
        <v>4</v>
      </c>
      <c r="D166" s="239">
        <v>4</v>
      </c>
      <c r="E166" s="240" t="s">
        <v>646</v>
      </c>
      <c r="F166" s="221">
        <v>136017</v>
      </c>
      <c r="G166" s="221">
        <v>182087</v>
      </c>
      <c r="H166" s="221">
        <f t="shared" si="8"/>
        <v>46070</v>
      </c>
      <c r="I166" s="221">
        <v>155477</v>
      </c>
      <c r="N166" s="213"/>
    </row>
    <row r="167" spans="1:14" s="241" customFormat="1" ht="14.45" customHeight="1">
      <c r="A167" s="239">
        <v>46051</v>
      </c>
      <c r="B167" s="239">
        <v>2</v>
      </c>
      <c r="C167" s="239">
        <v>4</v>
      </c>
      <c r="D167" s="239">
        <v>4</v>
      </c>
      <c r="E167" s="240" t="s">
        <v>647</v>
      </c>
      <c r="F167" s="393">
        <v>0</v>
      </c>
      <c r="G167" s="221">
        <v>17900</v>
      </c>
      <c r="H167" s="221">
        <f t="shared" si="8"/>
        <v>17900</v>
      </c>
      <c r="I167" s="221">
        <v>15600</v>
      </c>
      <c r="N167" s="213"/>
    </row>
    <row r="168" spans="1:14" s="241" customFormat="1" ht="15.75" hidden="1" customHeight="1">
      <c r="A168" s="239">
        <v>46061</v>
      </c>
      <c r="B168" s="239">
        <v>2</v>
      </c>
      <c r="C168" s="239">
        <v>4</v>
      </c>
      <c r="D168" s="239">
        <v>4</v>
      </c>
      <c r="E168" s="240" t="s">
        <v>155</v>
      </c>
      <c r="F168" s="221"/>
      <c r="G168" s="190"/>
      <c r="H168" s="249">
        <f t="shared" si="8"/>
        <v>0</v>
      </c>
      <c r="I168" s="190"/>
      <c r="N168" s="213"/>
    </row>
    <row r="169" spans="1:14" s="241" customFormat="1" ht="14.45" customHeight="1">
      <c r="A169" s="239">
        <v>46071</v>
      </c>
      <c r="B169" s="239">
        <v>2</v>
      </c>
      <c r="C169" s="239">
        <v>4</v>
      </c>
      <c r="D169" s="239">
        <v>4</v>
      </c>
      <c r="E169" s="240" t="s">
        <v>648</v>
      </c>
      <c r="F169" s="221">
        <v>12000</v>
      </c>
      <c r="G169" s="221">
        <v>5618</v>
      </c>
      <c r="H169" s="221">
        <f>G169-F169</f>
        <v>-6382</v>
      </c>
      <c r="I169" s="221">
        <v>17436</v>
      </c>
      <c r="N169" s="213"/>
    </row>
    <row r="170" spans="1:14" s="241" customFormat="1" ht="14.45" customHeight="1">
      <c r="A170" s="239">
        <v>46081</v>
      </c>
      <c r="B170" s="239">
        <v>2</v>
      </c>
      <c r="C170" s="239">
        <v>4</v>
      </c>
      <c r="D170" s="239">
        <v>4</v>
      </c>
      <c r="E170" s="240" t="s">
        <v>649</v>
      </c>
      <c r="F170" s="221">
        <v>24500</v>
      </c>
      <c r="G170" s="221">
        <v>70421</v>
      </c>
      <c r="H170" s="221">
        <f t="shared" si="8"/>
        <v>45921</v>
      </c>
      <c r="I170" s="221">
        <v>132712</v>
      </c>
      <c r="N170" s="213"/>
    </row>
    <row r="171" spans="1:14" s="247" customFormat="1" ht="14.45" customHeight="1">
      <c r="A171" s="245"/>
      <c r="B171" s="245">
        <v>3</v>
      </c>
      <c r="C171" s="245">
        <v>4</v>
      </c>
      <c r="D171" s="245">
        <v>4</v>
      </c>
      <c r="E171" s="246" t="s">
        <v>156</v>
      </c>
      <c r="F171" s="217">
        <f>SUM(F172:F173)</f>
        <v>8775000</v>
      </c>
      <c r="G171" s="217">
        <f>SUM(G172:G173)</f>
        <v>11393226</v>
      </c>
      <c r="H171" s="217">
        <f>G171-F171</f>
        <v>2618226</v>
      </c>
      <c r="I171" s="217">
        <f>SUM(I172:I173)</f>
        <v>10029843</v>
      </c>
      <c r="N171" s="213"/>
    </row>
    <row r="172" spans="1:14" s="241" customFormat="1" ht="14.45" customHeight="1">
      <c r="A172" s="239">
        <v>40201</v>
      </c>
      <c r="B172" s="239">
        <v>3</v>
      </c>
      <c r="C172" s="239">
        <v>4</v>
      </c>
      <c r="D172" s="239">
        <v>4</v>
      </c>
      <c r="E172" s="240" t="s">
        <v>202</v>
      </c>
      <c r="F172" s="393">
        <v>0</v>
      </c>
      <c r="G172" s="393">
        <v>0</v>
      </c>
      <c r="H172" s="249">
        <f>F172-G172</f>
        <v>0</v>
      </c>
      <c r="I172" s="221">
        <v>120</v>
      </c>
      <c r="N172" s="213"/>
    </row>
    <row r="173" spans="1:14" s="241" customFormat="1" ht="14.45" customHeight="1">
      <c r="A173" s="239">
        <v>45103</v>
      </c>
      <c r="B173" s="239">
        <v>3</v>
      </c>
      <c r="C173" s="239">
        <v>4</v>
      </c>
      <c r="D173" s="239">
        <v>4</v>
      </c>
      <c r="E173" s="240" t="s">
        <v>157</v>
      </c>
      <c r="F173" s="221">
        <v>8775000</v>
      </c>
      <c r="G173" s="221">
        <v>11393226</v>
      </c>
      <c r="H173" s="221">
        <f t="shared" ref="H173:H186" si="9">G173-F173</f>
        <v>2618226</v>
      </c>
      <c r="I173" s="221">
        <v>10029723</v>
      </c>
      <c r="N173" s="213"/>
    </row>
    <row r="174" spans="1:14" s="247" customFormat="1" ht="14.45" customHeight="1">
      <c r="A174" s="245"/>
      <c r="B174" s="245"/>
      <c r="C174" s="245">
        <v>5</v>
      </c>
      <c r="D174" s="245">
        <v>4</v>
      </c>
      <c r="E174" s="251" t="s">
        <v>1</v>
      </c>
      <c r="F174" s="217">
        <f>SUM(F175)</f>
        <v>28200000</v>
      </c>
      <c r="G174" s="217">
        <f>SUM(G175)</f>
        <v>28169590</v>
      </c>
      <c r="H174" s="217">
        <f t="shared" si="9"/>
        <v>-30410</v>
      </c>
      <c r="I174" s="217">
        <f>SUM(I175)</f>
        <v>28169772</v>
      </c>
      <c r="N174" s="213"/>
    </row>
    <row r="175" spans="1:14" s="247" customFormat="1" ht="14.45" customHeight="1">
      <c r="A175" s="245"/>
      <c r="B175" s="245">
        <v>1</v>
      </c>
      <c r="C175" s="245">
        <v>5</v>
      </c>
      <c r="D175" s="245">
        <v>4</v>
      </c>
      <c r="E175" s="246" t="s">
        <v>158</v>
      </c>
      <c r="F175" s="217">
        <f>SUM(F176)</f>
        <v>28200000</v>
      </c>
      <c r="G175" s="217">
        <f>SUM(G176)</f>
        <v>28169590</v>
      </c>
      <c r="H175" s="217">
        <f t="shared" si="9"/>
        <v>-30410</v>
      </c>
      <c r="I175" s="217">
        <f>SUM(I176)</f>
        <v>28169772</v>
      </c>
      <c r="N175" s="213"/>
    </row>
    <row r="176" spans="1:14" s="241" customFormat="1" ht="14.45" customHeight="1">
      <c r="A176" s="239">
        <v>47011</v>
      </c>
      <c r="B176" s="239">
        <v>1</v>
      </c>
      <c r="C176" s="239">
        <v>5</v>
      </c>
      <c r="D176" s="239">
        <v>4</v>
      </c>
      <c r="E176" s="240" t="s">
        <v>158</v>
      </c>
      <c r="F176" s="221">
        <v>28200000</v>
      </c>
      <c r="G176" s="221">
        <v>28169590</v>
      </c>
      <c r="H176" s="221">
        <f t="shared" si="9"/>
        <v>-30410</v>
      </c>
      <c r="I176" s="221">
        <v>28169772</v>
      </c>
      <c r="N176" s="213"/>
    </row>
    <row r="177" spans="1:14" s="247" customFormat="1" ht="14.45" customHeight="1">
      <c r="A177" s="245"/>
      <c r="B177" s="245"/>
      <c r="C177" s="245">
        <v>6</v>
      </c>
      <c r="D177" s="245">
        <v>4</v>
      </c>
      <c r="E177" s="246" t="s">
        <v>31</v>
      </c>
      <c r="F177" s="217">
        <f>F178+F185+F188</f>
        <v>398320</v>
      </c>
      <c r="G177" s="217">
        <f>G178+G188+G185</f>
        <v>564281</v>
      </c>
      <c r="H177" s="217">
        <f t="shared" si="9"/>
        <v>165961</v>
      </c>
      <c r="I177" s="217">
        <f>I178+I188+I185</f>
        <v>901978</v>
      </c>
      <c r="N177" s="213"/>
    </row>
    <row r="178" spans="1:14" s="247" customFormat="1" ht="14.45" customHeight="1">
      <c r="A178" s="245"/>
      <c r="B178" s="245">
        <v>1</v>
      </c>
      <c r="C178" s="245">
        <v>6</v>
      </c>
      <c r="D178" s="245">
        <v>4</v>
      </c>
      <c r="E178" s="246" t="s">
        <v>159</v>
      </c>
      <c r="F178" s="217">
        <f>SUM(F179:F184)</f>
        <v>215600</v>
      </c>
      <c r="G178" s="217">
        <f>SUM(G180:G184)</f>
        <v>155602</v>
      </c>
      <c r="H178" s="217">
        <f>G178-F178</f>
        <v>-59998</v>
      </c>
      <c r="I178" s="217">
        <f>SUM(I180:I184)</f>
        <v>373598</v>
      </c>
      <c r="N178" s="213"/>
    </row>
    <row r="179" spans="1:14" s="241" customFormat="1" ht="12" hidden="1" customHeight="1">
      <c r="A179" s="239">
        <v>40201</v>
      </c>
      <c r="B179" s="239">
        <v>1</v>
      </c>
      <c r="C179" s="239">
        <v>6</v>
      </c>
      <c r="D179" s="239">
        <v>4</v>
      </c>
      <c r="E179" s="240" t="s">
        <v>202</v>
      </c>
      <c r="F179" s="394">
        <v>0</v>
      </c>
      <c r="G179" s="394">
        <v>0</v>
      </c>
      <c r="H179" s="249">
        <f t="shared" si="9"/>
        <v>0</v>
      </c>
      <c r="I179" s="394">
        <v>0</v>
      </c>
      <c r="N179" s="213"/>
    </row>
    <row r="180" spans="1:14" s="241" customFormat="1" ht="14.45" customHeight="1">
      <c r="A180" s="239">
        <v>48011</v>
      </c>
      <c r="B180" s="239">
        <v>1</v>
      </c>
      <c r="C180" s="239">
        <v>6</v>
      </c>
      <c r="D180" s="239">
        <v>4</v>
      </c>
      <c r="E180" s="240" t="s">
        <v>160</v>
      </c>
      <c r="F180" s="221">
        <v>80600</v>
      </c>
      <c r="G180" s="221">
        <v>18391</v>
      </c>
      <c r="H180" s="221">
        <f t="shared" si="9"/>
        <v>-62209</v>
      </c>
      <c r="I180" s="221">
        <v>66149</v>
      </c>
      <c r="N180" s="213"/>
    </row>
    <row r="181" spans="1:14" s="241" customFormat="1" ht="14.45" customHeight="1">
      <c r="A181" s="239">
        <v>48012</v>
      </c>
      <c r="B181" s="239">
        <v>1</v>
      </c>
      <c r="C181" s="239">
        <v>6</v>
      </c>
      <c r="D181" s="239">
        <v>4</v>
      </c>
      <c r="E181" s="240" t="s">
        <v>161</v>
      </c>
      <c r="F181" s="221">
        <v>92000</v>
      </c>
      <c r="G181" s="221">
        <v>122136</v>
      </c>
      <c r="H181" s="221">
        <f t="shared" si="9"/>
        <v>30136</v>
      </c>
      <c r="I181" s="221">
        <v>154369</v>
      </c>
      <c r="N181" s="213"/>
    </row>
    <row r="182" spans="1:14" s="241" customFormat="1" ht="14.45" customHeight="1">
      <c r="A182" s="239">
        <v>48013</v>
      </c>
      <c r="B182" s="239">
        <v>1</v>
      </c>
      <c r="C182" s="239">
        <v>6</v>
      </c>
      <c r="D182" s="239">
        <v>4</v>
      </c>
      <c r="E182" s="240" t="s">
        <v>163</v>
      </c>
      <c r="F182" s="221">
        <v>13000</v>
      </c>
      <c r="G182" s="393">
        <v>0</v>
      </c>
      <c r="H182" s="221">
        <f t="shared" si="9"/>
        <v>-13000</v>
      </c>
      <c r="I182" s="221">
        <v>1206</v>
      </c>
      <c r="N182" s="213"/>
    </row>
    <row r="183" spans="1:14" s="241" customFormat="1" ht="14.45" customHeight="1">
      <c r="A183" s="239">
        <v>48014</v>
      </c>
      <c r="B183" s="239">
        <v>1</v>
      </c>
      <c r="C183" s="239">
        <v>6</v>
      </c>
      <c r="D183" s="239">
        <v>4</v>
      </c>
      <c r="E183" s="240" t="s">
        <v>164</v>
      </c>
      <c r="F183" s="221">
        <v>20000</v>
      </c>
      <c r="G183" s="221">
        <v>13300</v>
      </c>
      <c r="H183" s="221">
        <f t="shared" si="9"/>
        <v>-6700</v>
      </c>
      <c r="I183" s="221">
        <v>149888</v>
      </c>
      <c r="N183" s="213"/>
    </row>
    <row r="184" spans="1:14" s="241" customFormat="1" ht="14.45" customHeight="1">
      <c r="A184" s="239">
        <v>48015</v>
      </c>
      <c r="B184" s="239">
        <v>1</v>
      </c>
      <c r="C184" s="239">
        <v>6</v>
      </c>
      <c r="D184" s="239">
        <v>4</v>
      </c>
      <c r="E184" s="240" t="s">
        <v>162</v>
      </c>
      <c r="F184" s="221">
        <v>10000</v>
      </c>
      <c r="G184" s="221">
        <v>1775</v>
      </c>
      <c r="H184" s="221">
        <f t="shared" si="9"/>
        <v>-8225</v>
      </c>
      <c r="I184" s="221">
        <v>1986</v>
      </c>
      <c r="N184" s="213"/>
    </row>
    <row r="185" spans="1:14" s="247" customFormat="1" ht="14.45" customHeight="1">
      <c r="A185" s="245"/>
      <c r="B185" s="245">
        <v>2</v>
      </c>
      <c r="C185" s="245">
        <v>6</v>
      </c>
      <c r="D185" s="245">
        <v>4</v>
      </c>
      <c r="E185" s="246" t="s">
        <v>203</v>
      </c>
      <c r="F185" s="393">
        <f>SUM(F186)</f>
        <v>0</v>
      </c>
      <c r="G185" s="393">
        <f t="shared" ref="G185:I185" si="10">SUM(G186)</f>
        <v>0</v>
      </c>
      <c r="H185" s="393">
        <f t="shared" si="10"/>
        <v>0</v>
      </c>
      <c r="I185" s="252">
        <f t="shared" si="10"/>
        <v>432013</v>
      </c>
      <c r="N185" s="213"/>
    </row>
    <row r="186" spans="1:14" s="241" customFormat="1" ht="14.45" customHeight="1">
      <c r="A186" s="239">
        <v>48101</v>
      </c>
      <c r="B186" s="239">
        <v>2</v>
      </c>
      <c r="C186" s="239">
        <v>6</v>
      </c>
      <c r="D186" s="239">
        <v>4</v>
      </c>
      <c r="E186" s="240" t="s">
        <v>203</v>
      </c>
      <c r="F186" s="393">
        <v>0</v>
      </c>
      <c r="G186" s="393">
        <v>0</v>
      </c>
      <c r="H186" s="393">
        <f t="shared" si="9"/>
        <v>0</v>
      </c>
      <c r="I186" s="221">
        <v>432013</v>
      </c>
      <c r="N186" s="213"/>
    </row>
    <row r="187" spans="1:14" s="241" customFormat="1" ht="13.5" hidden="1" customHeight="1">
      <c r="A187" s="239">
        <v>48102</v>
      </c>
      <c r="B187" s="239">
        <v>2</v>
      </c>
      <c r="C187" s="239">
        <v>6</v>
      </c>
      <c r="D187" s="239">
        <v>4</v>
      </c>
      <c r="E187" s="240" t="s">
        <v>285</v>
      </c>
      <c r="F187" s="248"/>
      <c r="G187" s="248"/>
      <c r="H187" s="249">
        <f t="shared" ref="H187:H199" si="11">G187-F187</f>
        <v>0</v>
      </c>
      <c r="I187" s="248"/>
      <c r="N187" s="213"/>
    </row>
    <row r="188" spans="1:14" s="247" customFormat="1" ht="14.45" customHeight="1">
      <c r="A188" s="245"/>
      <c r="B188" s="245">
        <v>3</v>
      </c>
      <c r="C188" s="245">
        <v>6</v>
      </c>
      <c r="D188" s="245">
        <v>4</v>
      </c>
      <c r="E188" s="246" t="s">
        <v>165</v>
      </c>
      <c r="F188" s="217">
        <f>SUM(F189)</f>
        <v>182720</v>
      </c>
      <c r="G188" s="217">
        <f>SUM(G189)</f>
        <v>408679</v>
      </c>
      <c r="H188" s="217">
        <f>G188-F188</f>
        <v>225959</v>
      </c>
      <c r="I188" s="217">
        <f>SUM(I189)</f>
        <v>96367</v>
      </c>
      <c r="N188" s="213"/>
    </row>
    <row r="189" spans="1:14" s="241" customFormat="1" ht="14.45" customHeight="1">
      <c r="A189" s="239">
        <v>48501</v>
      </c>
      <c r="B189" s="239">
        <v>3</v>
      </c>
      <c r="C189" s="239">
        <v>6</v>
      </c>
      <c r="D189" s="239">
        <v>4</v>
      </c>
      <c r="E189" s="240" t="s">
        <v>165</v>
      </c>
      <c r="F189" s="221">
        <v>182720</v>
      </c>
      <c r="G189" s="221">
        <v>408679</v>
      </c>
      <c r="H189" s="221">
        <f t="shared" si="11"/>
        <v>225959</v>
      </c>
      <c r="I189" s="221">
        <v>96367</v>
      </c>
      <c r="N189" s="213"/>
    </row>
    <row r="190" spans="1:14" s="247" customFormat="1" ht="14.45" customHeight="1">
      <c r="A190" s="245"/>
      <c r="B190" s="245"/>
      <c r="C190" s="245">
        <v>7</v>
      </c>
      <c r="D190" s="245">
        <v>4</v>
      </c>
      <c r="E190" s="246" t="s">
        <v>844</v>
      </c>
      <c r="F190" s="217">
        <f>SUM(F191,F198,F208)</f>
        <v>33152540</v>
      </c>
      <c r="G190" s="217">
        <f>SUM(G191,G198,G208)</f>
        <v>35933248</v>
      </c>
      <c r="H190" s="217">
        <f t="shared" si="11"/>
        <v>2780708</v>
      </c>
      <c r="I190" s="217">
        <f>SUM(I191,I198,I208)</f>
        <v>58891542</v>
      </c>
      <c r="N190" s="213"/>
    </row>
    <row r="191" spans="1:14" s="247" customFormat="1" ht="14.45" customHeight="1">
      <c r="A191" s="245"/>
      <c r="B191" s="245">
        <v>1</v>
      </c>
      <c r="C191" s="245">
        <v>7</v>
      </c>
      <c r="D191" s="245">
        <v>4</v>
      </c>
      <c r="E191" s="246" t="s">
        <v>166</v>
      </c>
      <c r="F191" s="217">
        <f>SUM(F192:F197)</f>
        <v>12316500</v>
      </c>
      <c r="G191" s="217">
        <f>SUM(G192:G197)</f>
        <v>17423166</v>
      </c>
      <c r="H191" s="217">
        <f>G191-F191</f>
        <v>5106666</v>
      </c>
      <c r="I191" s="217">
        <f>SUM(I192:I197)</f>
        <v>15386241</v>
      </c>
      <c r="N191" s="213"/>
    </row>
    <row r="192" spans="1:14" s="241" customFormat="1" ht="14.45" customHeight="1">
      <c r="A192" s="239">
        <v>49011</v>
      </c>
      <c r="B192" s="239">
        <v>1</v>
      </c>
      <c r="C192" s="239">
        <v>7</v>
      </c>
      <c r="D192" s="239">
        <v>4</v>
      </c>
      <c r="E192" s="240" t="s">
        <v>169</v>
      </c>
      <c r="F192" s="221">
        <v>5201500</v>
      </c>
      <c r="G192" s="221">
        <v>9615971</v>
      </c>
      <c r="H192" s="221">
        <f t="shared" si="11"/>
        <v>4414471</v>
      </c>
      <c r="I192" s="221">
        <v>4589838</v>
      </c>
      <c r="N192" s="213"/>
    </row>
    <row r="193" spans="1:14" s="241" customFormat="1" ht="14.45" customHeight="1">
      <c r="A193" s="239">
        <v>49021</v>
      </c>
      <c r="B193" s="239">
        <v>1</v>
      </c>
      <c r="C193" s="239">
        <v>7</v>
      </c>
      <c r="D193" s="239">
        <v>4</v>
      </c>
      <c r="E193" s="240" t="s">
        <v>167</v>
      </c>
      <c r="F193" s="221">
        <v>266000</v>
      </c>
      <c r="G193" s="221">
        <v>630945</v>
      </c>
      <c r="H193" s="221">
        <f t="shared" si="11"/>
        <v>364945</v>
      </c>
      <c r="I193" s="221">
        <v>1667249</v>
      </c>
      <c r="N193" s="213"/>
    </row>
    <row r="194" spans="1:14" s="241" customFormat="1" ht="14.45" customHeight="1">
      <c r="A194" s="239">
        <v>49031</v>
      </c>
      <c r="B194" s="239">
        <v>1</v>
      </c>
      <c r="C194" s="239">
        <v>7</v>
      </c>
      <c r="D194" s="239">
        <v>4</v>
      </c>
      <c r="E194" s="240" t="s">
        <v>170</v>
      </c>
      <c r="F194" s="221">
        <v>23000</v>
      </c>
      <c r="G194" s="221">
        <v>82231</v>
      </c>
      <c r="H194" s="221">
        <f t="shared" si="11"/>
        <v>59231</v>
      </c>
      <c r="I194" s="221">
        <v>23640</v>
      </c>
      <c r="N194" s="213"/>
    </row>
    <row r="195" spans="1:14" s="241" customFormat="1" ht="14.45" customHeight="1">
      <c r="A195" s="239">
        <v>49051</v>
      </c>
      <c r="B195" s="239">
        <v>1</v>
      </c>
      <c r="C195" s="239">
        <v>7</v>
      </c>
      <c r="D195" s="239">
        <v>4</v>
      </c>
      <c r="E195" s="240" t="s">
        <v>171</v>
      </c>
      <c r="F195" s="221">
        <v>94000</v>
      </c>
      <c r="G195" s="221">
        <v>120678</v>
      </c>
      <c r="H195" s="221">
        <f t="shared" si="11"/>
        <v>26678</v>
      </c>
      <c r="I195" s="221">
        <v>106398</v>
      </c>
      <c r="N195" s="213"/>
    </row>
    <row r="196" spans="1:14" s="241" customFormat="1" ht="14.45" customHeight="1">
      <c r="A196" s="239">
        <v>49052</v>
      </c>
      <c r="B196" s="239">
        <v>1</v>
      </c>
      <c r="C196" s="239">
        <v>7</v>
      </c>
      <c r="D196" s="239">
        <v>4</v>
      </c>
      <c r="E196" s="240" t="s">
        <v>172</v>
      </c>
      <c r="F196" s="221">
        <v>732000</v>
      </c>
      <c r="G196" s="221">
        <v>764586</v>
      </c>
      <c r="H196" s="221">
        <f t="shared" si="11"/>
        <v>32586</v>
      </c>
      <c r="I196" s="221">
        <v>730798</v>
      </c>
      <c r="N196" s="213"/>
    </row>
    <row r="197" spans="1:14" s="241" customFormat="1" ht="14.45" customHeight="1">
      <c r="A197" s="239">
        <v>49061</v>
      </c>
      <c r="B197" s="239">
        <v>1</v>
      </c>
      <c r="C197" s="239">
        <v>7</v>
      </c>
      <c r="D197" s="239">
        <v>4</v>
      </c>
      <c r="E197" s="240" t="s">
        <v>168</v>
      </c>
      <c r="F197" s="221">
        <v>6000000</v>
      </c>
      <c r="G197" s="221">
        <v>6208755</v>
      </c>
      <c r="H197" s="221">
        <f t="shared" si="11"/>
        <v>208755</v>
      </c>
      <c r="I197" s="221">
        <v>8268318</v>
      </c>
      <c r="N197" s="213"/>
    </row>
    <row r="198" spans="1:14" s="247" customFormat="1" ht="14.45" customHeight="1">
      <c r="A198" s="245"/>
      <c r="B198" s="245">
        <v>2</v>
      </c>
      <c r="C198" s="245">
        <v>7</v>
      </c>
      <c r="D198" s="245">
        <v>4</v>
      </c>
      <c r="E198" s="246" t="s">
        <v>845</v>
      </c>
      <c r="F198" s="217">
        <f>SUM(F199:F207)</f>
        <v>5836040</v>
      </c>
      <c r="G198" s="217">
        <f>SUM(G199:G207)</f>
        <v>10533416</v>
      </c>
      <c r="H198" s="217">
        <f>G198-F198</f>
        <v>4697376</v>
      </c>
      <c r="I198" s="217">
        <f>SUM(I199:I207)</f>
        <v>5321152</v>
      </c>
      <c r="N198" s="213"/>
    </row>
    <row r="199" spans="1:14" s="241" customFormat="1" ht="14.45" customHeight="1">
      <c r="A199" s="239">
        <v>31012</v>
      </c>
      <c r="B199" s="239">
        <v>2</v>
      </c>
      <c r="C199" s="239">
        <v>7</v>
      </c>
      <c r="D199" s="239">
        <v>4</v>
      </c>
      <c r="E199" s="240" t="s">
        <v>173</v>
      </c>
      <c r="F199" s="221">
        <v>256240</v>
      </c>
      <c r="G199" s="221">
        <v>4434910</v>
      </c>
      <c r="H199" s="221">
        <f t="shared" si="11"/>
        <v>4178670</v>
      </c>
      <c r="I199" s="221">
        <v>1482049</v>
      </c>
      <c r="N199" s="213"/>
    </row>
    <row r="200" spans="1:14" s="241" customFormat="1" ht="0.75" hidden="1" customHeight="1">
      <c r="A200" s="239">
        <v>49042</v>
      </c>
      <c r="B200" s="239">
        <v>2</v>
      </c>
      <c r="C200" s="239">
        <v>7</v>
      </c>
      <c r="D200" s="239">
        <v>4</v>
      </c>
      <c r="E200" s="240" t="s">
        <v>204</v>
      </c>
      <c r="F200" s="190"/>
      <c r="G200" s="190"/>
      <c r="H200" s="249">
        <f>F200-G200</f>
        <v>0</v>
      </c>
      <c r="I200" s="190"/>
      <c r="N200" s="213"/>
    </row>
    <row r="201" spans="1:14" s="241" customFormat="1" ht="15.75" hidden="1" customHeight="1">
      <c r="A201" s="239">
        <v>49062</v>
      </c>
      <c r="B201" s="239">
        <v>2</v>
      </c>
      <c r="C201" s="239">
        <v>7</v>
      </c>
      <c r="D201" s="239">
        <v>4</v>
      </c>
      <c r="E201" s="244" t="s">
        <v>177</v>
      </c>
      <c r="F201" s="190"/>
      <c r="G201" s="190"/>
      <c r="H201" s="249">
        <f t="shared" ref="H201:H204" si="12">G201-F201</f>
        <v>0</v>
      </c>
      <c r="I201" s="190"/>
      <c r="N201" s="213"/>
    </row>
    <row r="202" spans="1:14" s="241" customFormat="1" ht="14.45" customHeight="1">
      <c r="A202" s="239">
        <v>49901</v>
      </c>
      <c r="B202" s="239">
        <v>2</v>
      </c>
      <c r="C202" s="239">
        <v>7</v>
      </c>
      <c r="D202" s="239">
        <v>4</v>
      </c>
      <c r="E202" s="240" t="s">
        <v>174</v>
      </c>
      <c r="F202" s="393">
        <v>0</v>
      </c>
      <c r="G202" s="221">
        <v>124</v>
      </c>
      <c r="H202" s="221">
        <f t="shared" si="12"/>
        <v>124</v>
      </c>
      <c r="I202" s="221">
        <v>40730</v>
      </c>
      <c r="N202" s="213"/>
    </row>
    <row r="203" spans="1:14" s="241" customFormat="1" ht="14.45" customHeight="1">
      <c r="A203" s="239">
        <v>49902</v>
      </c>
      <c r="B203" s="239">
        <v>2</v>
      </c>
      <c r="C203" s="239">
        <v>7</v>
      </c>
      <c r="D203" s="239">
        <v>4</v>
      </c>
      <c r="E203" s="240" t="s">
        <v>175</v>
      </c>
      <c r="F203" s="221">
        <v>176000</v>
      </c>
      <c r="G203" s="221">
        <v>171559</v>
      </c>
      <c r="H203" s="221">
        <f t="shared" si="12"/>
        <v>-4441</v>
      </c>
      <c r="I203" s="221">
        <v>180165</v>
      </c>
      <c r="N203" s="213"/>
    </row>
    <row r="204" spans="1:14" s="241" customFormat="1" ht="14.45" customHeight="1">
      <c r="A204" s="239">
        <v>49903</v>
      </c>
      <c r="B204" s="239">
        <v>2</v>
      </c>
      <c r="C204" s="239">
        <v>7</v>
      </c>
      <c r="D204" s="239">
        <v>4</v>
      </c>
      <c r="E204" s="240" t="s">
        <v>176</v>
      </c>
      <c r="F204" s="221">
        <v>1010000</v>
      </c>
      <c r="G204" s="221">
        <v>764873</v>
      </c>
      <c r="H204" s="221">
        <f t="shared" si="12"/>
        <v>-245127</v>
      </c>
      <c r="I204" s="221">
        <v>63059</v>
      </c>
      <c r="N204" s="213"/>
    </row>
    <row r="205" spans="1:14" s="241" customFormat="1" ht="14.45" customHeight="1">
      <c r="A205" s="239">
        <v>49905</v>
      </c>
      <c r="B205" s="239">
        <v>2</v>
      </c>
      <c r="C205" s="239">
        <v>7</v>
      </c>
      <c r="D205" s="239">
        <v>4</v>
      </c>
      <c r="E205" s="240" t="s">
        <v>797</v>
      </c>
      <c r="F205" s="393">
        <v>0</v>
      </c>
      <c r="G205" s="393">
        <v>0</v>
      </c>
      <c r="H205" s="393">
        <f t="shared" ref="H205:H210" si="13">G205-F205</f>
        <v>0</v>
      </c>
      <c r="I205" s="221">
        <v>18500</v>
      </c>
      <c r="N205" s="213"/>
    </row>
    <row r="206" spans="1:14" s="241" customFormat="1" ht="14.45" customHeight="1">
      <c r="A206" s="239">
        <v>49906</v>
      </c>
      <c r="B206" s="239">
        <v>2</v>
      </c>
      <c r="C206" s="239">
        <v>7</v>
      </c>
      <c r="D206" s="239">
        <v>4</v>
      </c>
      <c r="E206" s="240" t="s">
        <v>650</v>
      </c>
      <c r="F206" s="221">
        <v>524000</v>
      </c>
      <c r="G206" s="221">
        <v>799513</v>
      </c>
      <c r="H206" s="221">
        <f t="shared" si="13"/>
        <v>275513</v>
      </c>
      <c r="I206" s="221">
        <v>792381</v>
      </c>
      <c r="N206" s="213"/>
    </row>
    <row r="207" spans="1:14" s="241" customFormat="1" ht="14.45" customHeight="1">
      <c r="A207" s="239">
        <v>49999</v>
      </c>
      <c r="B207" s="239">
        <v>2</v>
      </c>
      <c r="C207" s="239">
        <v>7</v>
      </c>
      <c r="D207" s="239">
        <v>4</v>
      </c>
      <c r="E207" s="240" t="s">
        <v>178</v>
      </c>
      <c r="F207" s="221">
        <v>3869800</v>
      </c>
      <c r="G207" s="221">
        <v>4362437</v>
      </c>
      <c r="H207" s="221">
        <f t="shared" si="13"/>
        <v>492637</v>
      </c>
      <c r="I207" s="221">
        <v>2744268</v>
      </c>
      <c r="N207" s="213"/>
    </row>
    <row r="208" spans="1:14" s="247" customFormat="1" ht="14.45" customHeight="1">
      <c r="A208" s="245"/>
      <c r="B208" s="245">
        <v>3</v>
      </c>
      <c r="C208" s="245">
        <v>7</v>
      </c>
      <c r="D208" s="245">
        <v>4</v>
      </c>
      <c r="E208" s="246" t="s">
        <v>662</v>
      </c>
      <c r="F208" s="217">
        <f>SUM(F209:F210)</f>
        <v>15000000</v>
      </c>
      <c r="G208" s="217">
        <f>SUM(G209:G210)</f>
        <v>7976666</v>
      </c>
      <c r="H208" s="217">
        <f t="shared" si="13"/>
        <v>-7023334</v>
      </c>
      <c r="I208" s="217">
        <f>SUM(I209:I210)</f>
        <v>38184149</v>
      </c>
      <c r="N208" s="213"/>
    </row>
    <row r="209" spans="1:14" s="241" customFormat="1" ht="14.45" customHeight="1">
      <c r="A209" s="239">
        <v>49907</v>
      </c>
      <c r="B209" s="239">
        <v>3</v>
      </c>
      <c r="C209" s="239">
        <v>7</v>
      </c>
      <c r="D209" s="239">
        <v>4</v>
      </c>
      <c r="E209" s="240" t="s">
        <v>663</v>
      </c>
      <c r="F209" s="393">
        <v>0</v>
      </c>
      <c r="G209" s="221">
        <v>18250</v>
      </c>
      <c r="H209" s="221">
        <f t="shared" si="13"/>
        <v>18250</v>
      </c>
      <c r="I209" s="221">
        <v>35214</v>
      </c>
      <c r="N209" s="213"/>
    </row>
    <row r="210" spans="1:14" s="241" customFormat="1" ht="14.45" customHeight="1">
      <c r="A210" s="239">
        <v>49908</v>
      </c>
      <c r="B210" s="239">
        <v>3</v>
      </c>
      <c r="C210" s="239">
        <v>7</v>
      </c>
      <c r="D210" s="239">
        <v>4</v>
      </c>
      <c r="E210" s="240" t="s">
        <v>664</v>
      </c>
      <c r="F210" s="221">
        <v>15000000</v>
      </c>
      <c r="G210" s="221">
        <v>7958416</v>
      </c>
      <c r="H210" s="221">
        <f t="shared" si="13"/>
        <v>-7041584</v>
      </c>
      <c r="I210" s="221">
        <v>38148935</v>
      </c>
      <c r="N210" s="213"/>
    </row>
    <row r="211" spans="1:14" s="241" customFormat="1" ht="17.100000000000001" customHeight="1" thickBot="1">
      <c r="A211" s="566" t="s">
        <v>191</v>
      </c>
      <c r="B211" s="567"/>
      <c r="C211" s="567"/>
      <c r="D211" s="567"/>
      <c r="E211" s="567"/>
      <c r="F211" s="192">
        <f>F5+F28+F88+F155+F174+F177+F190</f>
        <v>2097329000</v>
      </c>
      <c r="G211" s="191">
        <f>G5+G28+G88+G155+G174+G177+G190</f>
        <v>2042156454</v>
      </c>
      <c r="H211" s="191">
        <f>H5+H28+H88+H155+H174+H177+H190</f>
        <v>-55172546</v>
      </c>
      <c r="I211" s="191">
        <f>I5+I28+I88+I155+I174+I177+I190</f>
        <v>3089469108</v>
      </c>
    </row>
    <row r="212" spans="1:14" s="241" customFormat="1" ht="13.5" thickTop="1">
      <c r="A212" s="253"/>
      <c r="H212" s="254"/>
    </row>
  </sheetData>
  <mergeCells count="13">
    <mergeCell ref="A1:I1"/>
    <mergeCell ref="A2:I2"/>
    <mergeCell ref="A3:D3"/>
    <mergeCell ref="E3:E4"/>
    <mergeCell ref="F3:H3"/>
    <mergeCell ref="I3:I4"/>
    <mergeCell ref="A211:E211"/>
    <mergeCell ref="A63:I63"/>
    <mergeCell ref="A64:I64"/>
    <mergeCell ref="A65:D65"/>
    <mergeCell ref="E65:E66"/>
    <mergeCell ref="F65:H65"/>
    <mergeCell ref="I65:I66"/>
  </mergeCells>
  <printOptions horizontalCentered="1"/>
  <pageMargins left="0.7" right="0.7" top="1.25" bottom="0.7" header="0.5" footer="0.25"/>
  <pageSetup paperSize="9" scale="90" firstPageNumber="12" fitToWidth="0" fitToHeight="0" orientation="portrait" useFirstPageNumber="1" r:id="rId1"/>
  <headerFooter alignWithMargins="0">
    <oddHeader>&amp;C&amp;"+,Regular"&amp;20
&amp;"+,Bold"___________________________________________________________&amp;R&amp;"Times New Roman,Regular"&amp;12
  مملكة البحرين 
  الحساب الختامي الموحد للدولة للسنة المالية المنتهية في 31 ديسمبر 2015</oddHeader>
    <oddFooter>&amp;C&amp;"Arabic Transparent,Bold"&amp;20______________________________________________________&amp;"Arabic Transparent,Regular"&amp;14
&amp;"Times New Roman,Regular"&amp;16&amp;P</oddFooter>
  </headerFooter>
  <rowBreaks count="3" manualBreakCount="3">
    <brk id="62" max="8" man="1"/>
    <brk id="118" max="8" man="1"/>
    <brk id="176"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7"/>
  <sheetViews>
    <sheetView rightToLeft="1" view="pageBreakPreview" zoomScaleNormal="100" zoomScaleSheetLayoutView="100" zoomScalePageLayoutView="110" workbookViewId="0">
      <selection activeCell="E28" sqref="E28"/>
    </sheetView>
  </sheetViews>
  <sheetFormatPr defaultRowHeight="12.75"/>
  <cols>
    <col min="1" max="1" width="27.140625" style="59" customWidth="1"/>
    <col min="2" max="2" width="16.5703125" style="90" bestFit="1" customWidth="1"/>
    <col min="3" max="3" width="8.5703125" style="90" customWidth="1"/>
    <col min="4" max="4" width="12.28515625" style="90" customWidth="1"/>
    <col min="5" max="5" width="16.5703125" style="90" bestFit="1" customWidth="1"/>
    <col min="6" max="6" width="15.5703125" style="90" customWidth="1"/>
    <col min="7" max="7" width="16.5703125" style="90" bestFit="1" customWidth="1"/>
    <col min="8" max="8" width="16.5703125" style="59" bestFit="1" customWidth="1"/>
    <col min="9" max="9" width="15" style="59" bestFit="1" customWidth="1"/>
    <col min="10" max="16384" width="9.140625" style="59"/>
  </cols>
  <sheetData>
    <row r="1" spans="1:9" ht="30" customHeight="1">
      <c r="A1" s="576" t="s">
        <v>248</v>
      </c>
      <c r="B1" s="576"/>
      <c r="C1" s="576"/>
      <c r="D1" s="576"/>
      <c r="E1" s="576"/>
      <c r="F1" s="576"/>
      <c r="G1" s="576"/>
    </row>
    <row r="2" spans="1:9" ht="21.6" customHeight="1">
      <c r="A2" s="60"/>
      <c r="B2" s="61"/>
      <c r="C2" s="61"/>
      <c r="D2" s="61"/>
      <c r="E2" s="61"/>
      <c r="F2" s="61"/>
      <c r="G2" s="61"/>
      <c r="H2" s="62"/>
      <c r="I2" s="443" t="s">
        <v>512</v>
      </c>
    </row>
    <row r="3" spans="1:9" ht="36" customHeight="1">
      <c r="A3" s="442" t="s">
        <v>234</v>
      </c>
      <c r="B3" s="442" t="s">
        <v>619</v>
      </c>
      <c r="C3" s="442" t="s">
        <v>620</v>
      </c>
      <c r="D3" s="442" t="s">
        <v>239</v>
      </c>
      <c r="E3" s="442" t="s">
        <v>240</v>
      </c>
      <c r="F3" s="442" t="s">
        <v>189</v>
      </c>
      <c r="G3" s="442" t="s">
        <v>621</v>
      </c>
      <c r="H3" s="442" t="s">
        <v>622</v>
      </c>
      <c r="I3" s="442" t="s">
        <v>205</v>
      </c>
    </row>
    <row r="4" spans="1:9" s="64" customFormat="1" ht="18" customHeight="1">
      <c r="A4" s="63" t="s">
        <v>16</v>
      </c>
      <c r="E4" s="65"/>
      <c r="F4" s="65"/>
      <c r="G4" s="65"/>
      <c r="H4" s="65"/>
      <c r="I4" s="65"/>
    </row>
    <row r="5" spans="1:9" s="64" customFormat="1" ht="18" customHeight="1">
      <c r="A5" s="66" t="s">
        <v>17</v>
      </c>
      <c r="B5" s="444">
        <v>1407644662</v>
      </c>
      <c r="C5" s="399" t="s">
        <v>511</v>
      </c>
      <c r="D5" s="203">
        <v>5226461</v>
      </c>
      <c r="E5" s="444">
        <f t="shared" ref="E5:E13" si="0">SUM(B5:D5)</f>
        <v>1412871123</v>
      </c>
      <c r="F5" s="118">
        <v>0</v>
      </c>
      <c r="G5" s="444">
        <f>F5+E5</f>
        <v>1412871123</v>
      </c>
      <c r="H5" s="444">
        <f>' بيان الإيرادات والمصروفات'!$D$15</f>
        <v>1429500860</v>
      </c>
      <c r="I5" s="407">
        <f t="shared" ref="I5:I11" si="1">G5-H5</f>
        <v>-16629737</v>
      </c>
    </row>
    <row r="6" spans="1:9" s="64" customFormat="1" ht="18" customHeight="1">
      <c r="A6" s="66" t="s">
        <v>18</v>
      </c>
      <c r="B6" s="444">
        <v>165388878</v>
      </c>
      <c r="C6" s="399" t="s">
        <v>511</v>
      </c>
      <c r="D6" s="203">
        <v>21723594</v>
      </c>
      <c r="E6" s="444">
        <f t="shared" si="0"/>
        <v>187112472</v>
      </c>
      <c r="F6" s="118">
        <v>0</v>
      </c>
      <c r="G6" s="444">
        <f t="shared" ref="G6:G11" si="2">F6+E6</f>
        <v>187112472</v>
      </c>
      <c r="H6" s="444">
        <f>' بيان الإيرادات والمصروفات'!$D$16</f>
        <v>238420990</v>
      </c>
      <c r="I6" s="407">
        <f t="shared" si="1"/>
        <v>-51308518</v>
      </c>
    </row>
    <row r="7" spans="1:9" s="64" customFormat="1" ht="18" customHeight="1">
      <c r="A7" s="66" t="s">
        <v>19</v>
      </c>
      <c r="B7" s="444">
        <v>117223417</v>
      </c>
      <c r="C7" s="399" t="s">
        <v>511</v>
      </c>
      <c r="D7" s="203">
        <v>1522348</v>
      </c>
      <c r="E7" s="444">
        <f t="shared" si="0"/>
        <v>118745765</v>
      </c>
      <c r="F7" s="118">
        <v>0</v>
      </c>
      <c r="G7" s="444">
        <f t="shared" si="2"/>
        <v>118745765</v>
      </c>
      <c r="H7" s="444">
        <f>' بيان الإيرادات والمصروفات'!$D$17</f>
        <v>131180581</v>
      </c>
      <c r="I7" s="407">
        <f t="shared" si="1"/>
        <v>-12434816</v>
      </c>
    </row>
    <row r="8" spans="1:9" s="64" customFormat="1" ht="18" customHeight="1">
      <c r="A8" s="66" t="s">
        <v>20</v>
      </c>
      <c r="B8" s="444">
        <v>29786283</v>
      </c>
      <c r="C8" s="399" t="s">
        <v>511</v>
      </c>
      <c r="D8" s="203">
        <v>-1896401</v>
      </c>
      <c r="E8" s="444">
        <f t="shared" si="0"/>
        <v>27889882</v>
      </c>
      <c r="F8" s="118">
        <v>0</v>
      </c>
      <c r="G8" s="444">
        <f t="shared" si="2"/>
        <v>27889882</v>
      </c>
      <c r="H8" s="444">
        <f>' بيان الإيرادات والمصروفات'!$D$18</f>
        <v>30313224</v>
      </c>
      <c r="I8" s="407">
        <f t="shared" si="1"/>
        <v>-2423342</v>
      </c>
    </row>
    <row r="9" spans="1:9" s="64" customFormat="1" ht="18" customHeight="1">
      <c r="A9" s="66" t="s">
        <v>21</v>
      </c>
      <c r="B9" s="444">
        <v>56254943</v>
      </c>
      <c r="C9" s="399" t="s">
        <v>511</v>
      </c>
      <c r="D9" s="203">
        <v>1993420</v>
      </c>
      <c r="E9" s="444">
        <f t="shared" si="0"/>
        <v>58248363</v>
      </c>
      <c r="F9" s="118">
        <v>0</v>
      </c>
      <c r="G9" s="444">
        <f t="shared" si="2"/>
        <v>58248363</v>
      </c>
      <c r="H9" s="444">
        <f>' بيان الإيرادات والمصروفات'!$D$19</f>
        <v>59986238</v>
      </c>
      <c r="I9" s="407">
        <f t="shared" si="1"/>
        <v>-1737875</v>
      </c>
    </row>
    <row r="10" spans="1:9" s="64" customFormat="1" ht="18" customHeight="1">
      <c r="A10" s="66" t="s">
        <v>22</v>
      </c>
      <c r="B10" s="444">
        <v>768391428</v>
      </c>
      <c r="C10" s="399" t="s">
        <v>511</v>
      </c>
      <c r="D10" s="203">
        <v>-29760709</v>
      </c>
      <c r="E10" s="444">
        <f t="shared" si="0"/>
        <v>738630719</v>
      </c>
      <c r="F10" s="118">
        <v>0</v>
      </c>
      <c r="G10" s="444">
        <f t="shared" si="2"/>
        <v>738630719</v>
      </c>
      <c r="H10" s="444">
        <f>' بيان الإيرادات والمصروفات'!$D$20</f>
        <v>668488285</v>
      </c>
      <c r="I10" s="407">
        <f t="shared" si="1"/>
        <v>70142434</v>
      </c>
    </row>
    <row r="11" spans="1:9" s="64" customFormat="1" ht="18" customHeight="1">
      <c r="A11" s="66" t="s">
        <v>517</v>
      </c>
      <c r="B11" s="444">
        <v>611896389</v>
      </c>
      <c r="C11" s="399" t="s">
        <v>511</v>
      </c>
      <c r="D11" s="203">
        <v>1191287</v>
      </c>
      <c r="E11" s="444">
        <f t="shared" si="0"/>
        <v>613087676</v>
      </c>
      <c r="F11" s="118">
        <v>0</v>
      </c>
      <c r="G11" s="444">
        <f t="shared" si="2"/>
        <v>613087676</v>
      </c>
      <c r="H11" s="444">
        <f>' بيان الإيرادات والمصروفات'!$D$21</f>
        <v>557846113</v>
      </c>
      <c r="I11" s="407">
        <f t="shared" si="1"/>
        <v>55241563</v>
      </c>
    </row>
    <row r="12" spans="1:9" s="68" customFormat="1" ht="20.100000000000001" customHeight="1">
      <c r="A12" s="67" t="s">
        <v>233</v>
      </c>
      <c r="B12" s="445">
        <f t="shared" ref="B12:H12" si="3">SUM(B5:B11)</f>
        <v>3156586000</v>
      </c>
      <c r="C12" s="401" t="s">
        <v>511</v>
      </c>
      <c r="D12" s="401">
        <f t="shared" si="3"/>
        <v>0</v>
      </c>
      <c r="E12" s="445">
        <f t="shared" si="3"/>
        <v>3156586000</v>
      </c>
      <c r="F12" s="401">
        <f t="shared" si="3"/>
        <v>0</v>
      </c>
      <c r="G12" s="445">
        <f t="shared" si="3"/>
        <v>3156586000</v>
      </c>
      <c r="H12" s="445">
        <f t="shared" si="3"/>
        <v>3115736291</v>
      </c>
      <c r="I12" s="417">
        <f>SUM(I5:I11)</f>
        <v>40849709</v>
      </c>
    </row>
    <row r="13" spans="1:9" s="68" customFormat="1" ht="20.100000000000001" customHeight="1">
      <c r="A13" s="69" t="s">
        <v>651</v>
      </c>
      <c r="B13" s="446">
        <v>445000000</v>
      </c>
      <c r="C13" s="401" t="s">
        <v>511</v>
      </c>
      <c r="D13" s="401">
        <v>0</v>
      </c>
      <c r="E13" s="446">
        <f t="shared" si="0"/>
        <v>445000000</v>
      </c>
      <c r="F13" s="446">
        <v>185000000</v>
      </c>
      <c r="G13" s="446">
        <f>F13+E13</f>
        <v>630000000</v>
      </c>
      <c r="H13" s="446">
        <f>' بيان الإيرادات والمصروفات'!$D$23</f>
        <v>443679113</v>
      </c>
      <c r="I13" s="407">
        <f>G13-H13</f>
        <v>186320887</v>
      </c>
    </row>
    <row r="14" spans="1:9" s="68" customFormat="1" ht="20.100000000000001" customHeight="1" thickBot="1">
      <c r="A14" s="70" t="s">
        <v>206</v>
      </c>
      <c r="B14" s="427">
        <f t="shared" ref="B14:H14" si="4">B13+B12</f>
        <v>3601586000</v>
      </c>
      <c r="C14" s="402" t="s">
        <v>511</v>
      </c>
      <c r="D14" s="402">
        <f t="shared" si="4"/>
        <v>0</v>
      </c>
      <c r="E14" s="427">
        <f t="shared" si="4"/>
        <v>3601586000</v>
      </c>
      <c r="F14" s="427">
        <f t="shared" si="4"/>
        <v>185000000</v>
      </c>
      <c r="G14" s="427">
        <f t="shared" si="4"/>
        <v>3786586000</v>
      </c>
      <c r="H14" s="427">
        <f t="shared" si="4"/>
        <v>3559415404</v>
      </c>
      <c r="I14" s="131">
        <f>I13+I12</f>
        <v>227170596</v>
      </c>
    </row>
    <row r="15" spans="1:9" ht="15" thickTop="1">
      <c r="B15" s="71"/>
      <c r="C15" s="71"/>
      <c r="D15" s="71"/>
      <c r="E15" s="71"/>
      <c r="F15" s="71"/>
      <c r="G15" s="71"/>
      <c r="H15" s="71"/>
      <c r="I15" s="71"/>
    </row>
    <row r="16" spans="1:9" s="74" customFormat="1" ht="15.75">
      <c r="A16" s="72"/>
      <c r="B16" s="73"/>
      <c r="C16" s="73"/>
      <c r="D16" s="73"/>
      <c r="E16" s="73"/>
      <c r="F16" s="73"/>
      <c r="G16" s="73"/>
      <c r="H16" s="73"/>
      <c r="I16" s="73"/>
    </row>
    <row r="17" spans="1:9" s="74" customFormat="1" ht="15.75">
      <c r="A17" s="75"/>
      <c r="B17" s="75"/>
      <c r="C17" s="75"/>
      <c r="D17" s="75"/>
      <c r="E17" s="75"/>
      <c r="F17" s="75"/>
      <c r="G17" s="76"/>
      <c r="H17" s="76"/>
      <c r="I17" s="73"/>
    </row>
    <row r="18" spans="1:9" s="74" customFormat="1" ht="15.75">
      <c r="A18" s="75"/>
      <c r="B18" s="75"/>
      <c r="C18" s="75"/>
      <c r="D18" s="75"/>
      <c r="E18" s="75"/>
      <c r="F18" s="75"/>
      <c r="G18" s="76"/>
      <c r="H18" s="76"/>
      <c r="I18" s="73"/>
    </row>
    <row r="19" spans="1:9" s="74" customFormat="1">
      <c r="A19" s="77"/>
      <c r="B19" s="77"/>
      <c r="C19" s="77"/>
      <c r="D19" s="77"/>
      <c r="E19" s="77"/>
      <c r="F19" s="77"/>
      <c r="I19" s="73"/>
    </row>
    <row r="20" spans="1:9" s="74" customFormat="1">
      <c r="A20" s="77"/>
      <c r="C20" s="77"/>
      <c r="D20" s="77"/>
      <c r="E20" s="77"/>
      <c r="F20" s="77"/>
      <c r="G20" s="78"/>
      <c r="H20" s="79"/>
      <c r="I20" s="73"/>
    </row>
    <row r="21" spans="1:9" s="74" customFormat="1" ht="15">
      <c r="A21" s="80"/>
      <c r="B21" s="77"/>
      <c r="C21" s="80"/>
      <c r="D21" s="80"/>
      <c r="E21" s="80"/>
      <c r="F21" s="80"/>
      <c r="G21" s="81"/>
      <c r="H21" s="82"/>
    </row>
    <row r="22" spans="1:9" s="74" customFormat="1" ht="15">
      <c r="A22" s="80"/>
      <c r="B22" s="80"/>
      <c r="C22" s="80"/>
      <c r="D22" s="80"/>
      <c r="E22" s="80"/>
      <c r="F22" s="80"/>
      <c r="G22" s="83"/>
      <c r="H22" s="82"/>
    </row>
    <row r="23" spans="1:9" s="74" customFormat="1" ht="15">
      <c r="A23" s="77"/>
      <c r="B23" s="77"/>
      <c r="C23" s="77"/>
      <c r="D23" s="77"/>
      <c r="E23" s="84"/>
      <c r="F23" s="85"/>
    </row>
    <row r="24" spans="1:9" s="74" customFormat="1" ht="18" customHeight="1">
      <c r="A24" s="80"/>
      <c r="B24" s="80"/>
      <c r="C24" s="80"/>
      <c r="D24" s="80"/>
      <c r="E24" s="81"/>
      <c r="F24" s="82"/>
    </row>
    <row r="25" spans="1:9" s="74" customFormat="1" ht="15">
      <c r="A25" s="80"/>
      <c r="B25" s="80"/>
      <c r="C25" s="80"/>
      <c r="D25" s="80"/>
      <c r="E25" s="83"/>
      <c r="F25" s="82"/>
    </row>
    <row r="26" spans="1:9" s="74" customFormat="1" ht="15">
      <c r="A26" s="80"/>
      <c r="B26" s="80"/>
      <c r="C26" s="80"/>
      <c r="D26" s="80"/>
      <c r="E26" s="83"/>
      <c r="F26" s="82"/>
    </row>
    <row r="27" spans="1:9" ht="15">
      <c r="A27" s="86"/>
      <c r="B27" s="87"/>
      <c r="C27" s="87"/>
      <c r="D27" s="87"/>
      <c r="E27" s="88"/>
      <c r="F27" s="89"/>
      <c r="G27" s="59"/>
    </row>
  </sheetData>
  <mergeCells count="1">
    <mergeCell ref="A1:G1"/>
  </mergeCells>
  <printOptions horizontalCentered="1"/>
  <pageMargins left="0.7" right="0.7" top="1.25" bottom="0.7" header="0.5" footer="0.25"/>
  <pageSetup paperSize="9" scale="95" firstPageNumber="16" orientation="landscape" useFirstPageNumber="1" r:id="rId1"/>
  <headerFooter alignWithMargins="0">
    <oddHeader>&amp;C&amp;"+,Bold"&amp;18
&amp;20____________________________________________________________________________&amp;R&amp;"Times New Roman,Regular"&amp;11  
  مملكة البحرين 
  الحساب الختامي الموحد للدولة للسنة المالية المنتهية في 31 ديسمبر 2015</oddHeader>
    <oddFooter>&amp;C&amp;"Arabic Transparent,Bold"&amp;20_____________________________________________________________________________&amp;"Arial,Regular"&amp;10
&amp;"+,Regular"&amp;14&amp;P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07"/>
  <sheetViews>
    <sheetView rightToLeft="1" view="pageBreakPreview" topLeftCell="A111" zoomScale="120" zoomScaleNormal="100" zoomScaleSheetLayoutView="120" zoomScalePageLayoutView="120" workbookViewId="0">
      <selection activeCell="B129" sqref="B129"/>
    </sheetView>
  </sheetViews>
  <sheetFormatPr defaultColWidth="0.28515625" defaultRowHeight="12.75"/>
  <cols>
    <col min="1" max="1" width="23.5703125" style="328" customWidth="1"/>
    <col min="2" max="2" width="13.140625" style="334" customWidth="1"/>
    <col min="3" max="3" width="8.140625" style="334" customWidth="1"/>
    <col min="4" max="4" width="11.5703125" style="334" customWidth="1"/>
    <col min="5" max="5" width="13.140625" style="334" customWidth="1"/>
    <col min="6" max="6" width="10.28515625" style="335" customWidth="1"/>
    <col min="7" max="7" width="13.28515625" style="328" customWidth="1"/>
    <col min="8" max="8" width="11.28515625" style="328" bestFit="1" customWidth="1"/>
    <col min="9" max="16384" width="0.28515625" style="328"/>
  </cols>
  <sheetData>
    <row r="1" spans="1:8" s="447" customFormat="1" ht="30.95" customHeight="1">
      <c r="A1" s="448" t="s">
        <v>249</v>
      </c>
      <c r="B1" s="448"/>
      <c r="C1" s="448"/>
      <c r="D1" s="448"/>
      <c r="E1" s="448"/>
      <c r="F1" s="449"/>
      <c r="G1" s="450"/>
    </row>
    <row r="2" spans="1:8" ht="18" customHeight="1">
      <c r="A2" s="451"/>
      <c r="B2" s="452"/>
      <c r="C2" s="452"/>
      <c r="D2" s="452"/>
      <c r="E2" s="452"/>
      <c r="F2" s="452"/>
      <c r="G2" s="453" t="s">
        <v>512</v>
      </c>
    </row>
    <row r="3" spans="1:8" s="329" customFormat="1" ht="45" customHeight="1">
      <c r="A3" s="454" t="s">
        <v>234</v>
      </c>
      <c r="B3" s="455" t="s">
        <v>619</v>
      </c>
      <c r="C3" s="455" t="s">
        <v>568</v>
      </c>
      <c r="D3" s="455" t="s">
        <v>239</v>
      </c>
      <c r="E3" s="455" t="s">
        <v>240</v>
      </c>
      <c r="F3" s="455" t="s">
        <v>569</v>
      </c>
      <c r="G3" s="455" t="s">
        <v>623</v>
      </c>
    </row>
    <row r="4" spans="1:8" s="330" customFormat="1" ht="15" customHeight="1">
      <c r="A4" s="456" t="s">
        <v>269</v>
      </c>
      <c r="B4" s="457">
        <f>SUM(B5:B25)</f>
        <v>1084305000</v>
      </c>
      <c r="C4" s="458">
        <f t="shared" ref="C4:G4" si="0">SUM(C5:C25)</f>
        <v>0</v>
      </c>
      <c r="D4" s="457">
        <f t="shared" si="0"/>
        <v>6226435</v>
      </c>
      <c r="E4" s="457">
        <f>SUM(E5:E25)</f>
        <v>1090531435</v>
      </c>
      <c r="F4" s="458">
        <f t="shared" si="0"/>
        <v>0</v>
      </c>
      <c r="G4" s="457">
        <f t="shared" si="0"/>
        <v>1090531435</v>
      </c>
    </row>
    <row r="5" spans="1:8" s="330" customFormat="1" ht="26.1" customHeight="1">
      <c r="A5" s="486" t="s">
        <v>835</v>
      </c>
      <c r="B5" s="539">
        <v>19342000</v>
      </c>
      <c r="C5" s="487">
        <v>0</v>
      </c>
      <c r="D5" s="485">
        <v>0</v>
      </c>
      <c r="E5" s="484">
        <v>19342000</v>
      </c>
      <c r="F5" s="487">
        <v>0</v>
      </c>
      <c r="G5" s="484">
        <f>+E5+F5</f>
        <v>19342000</v>
      </c>
    </row>
    <row r="6" spans="1:8" s="330" customFormat="1" ht="26.1" customHeight="1">
      <c r="A6" s="486" t="s">
        <v>782</v>
      </c>
      <c r="B6" s="484">
        <v>1860000</v>
      </c>
      <c r="C6" s="487">
        <v>0</v>
      </c>
      <c r="D6" s="485">
        <v>0</v>
      </c>
      <c r="E6" s="484">
        <v>1860000</v>
      </c>
      <c r="F6" s="487">
        <v>0</v>
      </c>
      <c r="G6" s="484">
        <f>+E6+F6</f>
        <v>1860000</v>
      </c>
    </row>
    <row r="7" spans="1:8" s="330" customFormat="1" ht="26.1" customHeight="1">
      <c r="A7" s="538" t="s">
        <v>847</v>
      </c>
      <c r="B7" s="484">
        <v>3350000</v>
      </c>
      <c r="C7" s="487">
        <v>0</v>
      </c>
      <c r="D7" s="484">
        <v>292126</v>
      </c>
      <c r="E7" s="484">
        <f t="shared" ref="E7:E25" si="1">B7+D7</f>
        <v>3642126</v>
      </c>
      <c r="F7" s="487">
        <v>0</v>
      </c>
      <c r="G7" s="484">
        <f>+E7+F7</f>
        <v>3642126</v>
      </c>
    </row>
    <row r="8" spans="1:8" s="330" customFormat="1" ht="26.1" customHeight="1">
      <c r="A8" s="486" t="s">
        <v>848</v>
      </c>
      <c r="B8" s="484">
        <v>578000</v>
      </c>
      <c r="C8" s="487">
        <v>0</v>
      </c>
      <c r="D8" s="484">
        <v>9144</v>
      </c>
      <c r="E8" s="484">
        <f t="shared" si="1"/>
        <v>587144</v>
      </c>
      <c r="F8" s="487">
        <v>0</v>
      </c>
      <c r="G8" s="484">
        <f>+E8+F8</f>
        <v>587144</v>
      </c>
      <c r="H8" s="331"/>
    </row>
    <row r="9" spans="1:8" s="330" customFormat="1" ht="15" customHeight="1">
      <c r="A9" s="459" t="s">
        <v>878</v>
      </c>
      <c r="B9" s="460">
        <v>334000</v>
      </c>
      <c r="C9" s="458">
        <v>0</v>
      </c>
      <c r="D9" s="460">
        <v>222013</v>
      </c>
      <c r="E9" s="460">
        <f t="shared" si="1"/>
        <v>556013</v>
      </c>
      <c r="F9" s="458">
        <v>0</v>
      </c>
      <c r="G9" s="460">
        <f t="shared" ref="G9:G25" si="2">+E9+F9</f>
        <v>556013</v>
      </c>
    </row>
    <row r="10" spans="1:8" s="330" customFormat="1" ht="15" customHeight="1">
      <c r="A10" s="459" t="s">
        <v>563</v>
      </c>
      <c r="B10" s="460">
        <v>494450000</v>
      </c>
      <c r="C10" s="458">
        <v>0</v>
      </c>
      <c r="D10" s="460">
        <v>500000</v>
      </c>
      <c r="E10" s="460">
        <f t="shared" si="1"/>
        <v>494950000</v>
      </c>
      <c r="F10" s="458">
        <v>0</v>
      </c>
      <c r="G10" s="460">
        <f t="shared" si="2"/>
        <v>494950000</v>
      </c>
    </row>
    <row r="11" spans="1:8" s="330" customFormat="1" ht="15" customHeight="1">
      <c r="A11" s="459" t="s">
        <v>193</v>
      </c>
      <c r="B11" s="460">
        <v>350400000</v>
      </c>
      <c r="C11" s="458">
        <v>0</v>
      </c>
      <c r="D11" s="460">
        <v>500000</v>
      </c>
      <c r="E11" s="460">
        <f t="shared" si="1"/>
        <v>350900000</v>
      </c>
      <c r="F11" s="458">
        <v>0</v>
      </c>
      <c r="G11" s="460">
        <f t="shared" si="2"/>
        <v>350900000</v>
      </c>
    </row>
    <row r="12" spans="1:8" s="330" customFormat="1" ht="15" customHeight="1">
      <c r="A12" s="459" t="s">
        <v>316</v>
      </c>
      <c r="B12" s="460">
        <v>15110000</v>
      </c>
      <c r="C12" s="458">
        <v>0</v>
      </c>
      <c r="D12" s="483">
        <v>0</v>
      </c>
      <c r="E12" s="460">
        <f t="shared" si="1"/>
        <v>15110000</v>
      </c>
      <c r="F12" s="458">
        <v>0</v>
      </c>
      <c r="G12" s="460">
        <f t="shared" si="2"/>
        <v>15110000</v>
      </c>
    </row>
    <row r="13" spans="1:8" s="330" customFormat="1" ht="15" customHeight="1">
      <c r="A13" s="459" t="s">
        <v>257</v>
      </c>
      <c r="B13" s="460">
        <v>35889000</v>
      </c>
      <c r="C13" s="458">
        <v>0</v>
      </c>
      <c r="D13" s="483">
        <v>0</v>
      </c>
      <c r="E13" s="460">
        <f t="shared" si="1"/>
        <v>35889000</v>
      </c>
      <c r="F13" s="458">
        <v>0</v>
      </c>
      <c r="G13" s="460">
        <f t="shared" si="2"/>
        <v>35889000</v>
      </c>
    </row>
    <row r="14" spans="1:8" s="330" customFormat="1" ht="15" customHeight="1">
      <c r="A14" s="459" t="s">
        <v>212</v>
      </c>
      <c r="B14" s="460">
        <v>40050000</v>
      </c>
      <c r="C14" s="458">
        <v>0</v>
      </c>
      <c r="D14" s="483">
        <v>0</v>
      </c>
      <c r="E14" s="460">
        <f t="shared" si="1"/>
        <v>40050000</v>
      </c>
      <c r="F14" s="458">
        <v>0</v>
      </c>
      <c r="G14" s="460">
        <f t="shared" si="2"/>
        <v>40050000</v>
      </c>
    </row>
    <row r="15" spans="1:8" s="330" customFormat="1" ht="15" customHeight="1">
      <c r="A15" s="459" t="s">
        <v>551</v>
      </c>
      <c r="B15" s="460">
        <v>2534000</v>
      </c>
      <c r="C15" s="458">
        <v>0</v>
      </c>
      <c r="D15" s="460">
        <v>75942</v>
      </c>
      <c r="E15" s="460">
        <f t="shared" si="1"/>
        <v>2609942</v>
      </c>
      <c r="F15" s="458">
        <v>0</v>
      </c>
      <c r="G15" s="460">
        <f>+E15+F15</f>
        <v>2609942</v>
      </c>
    </row>
    <row r="16" spans="1:8" s="330" customFormat="1" ht="15" customHeight="1">
      <c r="A16" s="459" t="s">
        <v>194</v>
      </c>
      <c r="B16" s="460">
        <v>30047000</v>
      </c>
      <c r="C16" s="458">
        <v>0</v>
      </c>
      <c r="D16" s="460">
        <v>785586</v>
      </c>
      <c r="E16" s="460">
        <f t="shared" si="1"/>
        <v>30832586</v>
      </c>
      <c r="F16" s="458">
        <v>0</v>
      </c>
      <c r="G16" s="460">
        <f>+E16+F16</f>
        <v>30832586</v>
      </c>
    </row>
    <row r="17" spans="1:7" s="330" customFormat="1" ht="26.1" customHeight="1">
      <c r="A17" s="486" t="s">
        <v>901</v>
      </c>
      <c r="B17" s="484">
        <v>10794000</v>
      </c>
      <c r="C17" s="487">
        <v>0</v>
      </c>
      <c r="D17" s="484">
        <v>500000</v>
      </c>
      <c r="E17" s="484">
        <f t="shared" si="1"/>
        <v>11294000</v>
      </c>
      <c r="F17" s="487">
        <v>0</v>
      </c>
      <c r="G17" s="484">
        <f t="shared" si="2"/>
        <v>11294000</v>
      </c>
    </row>
    <row r="18" spans="1:7" s="330" customFormat="1" ht="15" customHeight="1">
      <c r="A18" s="459" t="s">
        <v>803</v>
      </c>
      <c r="B18" s="460">
        <v>1566000</v>
      </c>
      <c r="C18" s="458">
        <v>0</v>
      </c>
      <c r="D18" s="483">
        <v>0</v>
      </c>
      <c r="E18" s="460">
        <f t="shared" si="1"/>
        <v>1566000</v>
      </c>
      <c r="F18" s="458">
        <v>0</v>
      </c>
      <c r="G18" s="460">
        <f t="shared" si="2"/>
        <v>1566000</v>
      </c>
    </row>
    <row r="19" spans="1:7" s="330" customFormat="1" ht="15" customHeight="1">
      <c r="A19" s="459" t="s">
        <v>199</v>
      </c>
      <c r="B19" s="460">
        <v>5916000</v>
      </c>
      <c r="C19" s="458">
        <v>0</v>
      </c>
      <c r="D19" s="460">
        <v>829</v>
      </c>
      <c r="E19" s="460">
        <f t="shared" si="1"/>
        <v>5916829</v>
      </c>
      <c r="F19" s="458">
        <v>0</v>
      </c>
      <c r="G19" s="460">
        <f t="shared" si="2"/>
        <v>5916829</v>
      </c>
    </row>
    <row r="20" spans="1:7" s="330" customFormat="1" ht="26.1" customHeight="1">
      <c r="A20" s="486" t="s">
        <v>934</v>
      </c>
      <c r="B20" s="484">
        <v>8114000</v>
      </c>
      <c r="C20" s="487">
        <v>0</v>
      </c>
      <c r="D20" s="484">
        <v>500000</v>
      </c>
      <c r="E20" s="484">
        <f t="shared" si="1"/>
        <v>8614000</v>
      </c>
      <c r="F20" s="487">
        <v>0</v>
      </c>
      <c r="G20" s="484">
        <f>+E20+F20</f>
        <v>8614000</v>
      </c>
    </row>
    <row r="21" spans="1:7" s="330" customFormat="1" ht="26.1" customHeight="1">
      <c r="A21" s="486" t="s">
        <v>902</v>
      </c>
      <c r="B21" s="484">
        <v>3732000</v>
      </c>
      <c r="C21" s="487">
        <v>0</v>
      </c>
      <c r="D21" s="484">
        <v>523942</v>
      </c>
      <c r="E21" s="484">
        <f t="shared" si="1"/>
        <v>4255942</v>
      </c>
      <c r="F21" s="487">
        <v>0</v>
      </c>
      <c r="G21" s="484">
        <f>+E21+F21</f>
        <v>4255942</v>
      </c>
    </row>
    <row r="22" spans="1:7" s="330" customFormat="1" ht="15" customHeight="1">
      <c r="A22" s="459" t="s">
        <v>213</v>
      </c>
      <c r="B22" s="460">
        <v>7701000</v>
      </c>
      <c r="C22" s="458">
        <v>0</v>
      </c>
      <c r="D22" s="460">
        <v>955735</v>
      </c>
      <c r="E22" s="460">
        <f t="shared" si="1"/>
        <v>8656735</v>
      </c>
      <c r="F22" s="458">
        <v>0</v>
      </c>
      <c r="G22" s="460">
        <f t="shared" si="2"/>
        <v>8656735</v>
      </c>
    </row>
    <row r="23" spans="1:7" s="330" customFormat="1" ht="15" customHeight="1">
      <c r="A23" s="459" t="s">
        <v>931</v>
      </c>
      <c r="B23" s="460">
        <v>3000000</v>
      </c>
      <c r="C23" s="458">
        <v>0</v>
      </c>
      <c r="D23" s="460">
        <v>361118</v>
      </c>
      <c r="E23" s="460">
        <f t="shared" si="1"/>
        <v>3361118</v>
      </c>
      <c r="F23" s="462"/>
      <c r="G23" s="460">
        <f t="shared" si="2"/>
        <v>3361118</v>
      </c>
    </row>
    <row r="24" spans="1:7" s="330" customFormat="1" ht="15" customHeight="1">
      <c r="A24" s="459" t="s">
        <v>713</v>
      </c>
      <c r="B24" s="460">
        <v>12108000</v>
      </c>
      <c r="C24" s="458">
        <v>0</v>
      </c>
      <c r="D24" s="460">
        <v>500000</v>
      </c>
      <c r="E24" s="460">
        <f t="shared" si="1"/>
        <v>12608000</v>
      </c>
      <c r="F24" s="458">
        <v>0</v>
      </c>
      <c r="G24" s="460">
        <f t="shared" si="2"/>
        <v>12608000</v>
      </c>
    </row>
    <row r="25" spans="1:7" s="330" customFormat="1" ht="25.5" customHeight="1">
      <c r="A25" s="486" t="s">
        <v>925</v>
      </c>
      <c r="B25" s="484">
        <v>37430000</v>
      </c>
      <c r="C25" s="487">
        <v>0</v>
      </c>
      <c r="D25" s="484">
        <v>500000</v>
      </c>
      <c r="E25" s="484">
        <f t="shared" si="1"/>
        <v>37930000</v>
      </c>
      <c r="F25" s="487">
        <v>0</v>
      </c>
      <c r="G25" s="484">
        <f t="shared" si="2"/>
        <v>37930000</v>
      </c>
    </row>
    <row r="26" spans="1:7" s="330" customFormat="1" ht="8.1" customHeight="1">
      <c r="A26" s="459"/>
      <c r="B26" s="461"/>
      <c r="C26" s="462"/>
      <c r="D26" s="461"/>
      <c r="E26" s="461"/>
      <c r="F26" s="462"/>
      <c r="G26" s="461"/>
    </row>
    <row r="27" spans="1:7" s="330" customFormat="1" ht="15" customHeight="1">
      <c r="A27" s="456" t="s">
        <v>277</v>
      </c>
      <c r="B27" s="457">
        <f>SUM(B28:B39)</f>
        <v>619345000</v>
      </c>
      <c r="C27" s="458">
        <f t="shared" ref="C27:F27" si="3">SUM(C28:C39)</f>
        <v>0</v>
      </c>
      <c r="D27" s="457">
        <f>SUM(D28:D39)</f>
        <v>15083635</v>
      </c>
      <c r="E27" s="457">
        <f>SUM(E28:E39)</f>
        <v>634428635</v>
      </c>
      <c r="F27" s="458">
        <f t="shared" si="3"/>
        <v>0</v>
      </c>
      <c r="G27" s="457">
        <f>SUM(G28:G39)</f>
        <v>634428635</v>
      </c>
    </row>
    <row r="28" spans="1:7" s="330" customFormat="1" ht="15" customHeight="1">
      <c r="A28" s="459" t="s">
        <v>879</v>
      </c>
      <c r="B28" s="460">
        <v>7652000</v>
      </c>
      <c r="C28" s="458">
        <v>0</v>
      </c>
      <c r="D28" s="460">
        <v>21000</v>
      </c>
      <c r="E28" s="460">
        <f t="shared" ref="E28:E29" si="4">B28+C28+D28</f>
        <v>7673000</v>
      </c>
      <c r="F28" s="458">
        <v>0</v>
      </c>
      <c r="G28" s="460">
        <f t="shared" ref="G28:G39" si="5">+E28+F28</f>
        <v>7673000</v>
      </c>
    </row>
    <row r="29" spans="1:7" s="330" customFormat="1" ht="15" customHeight="1">
      <c r="A29" s="459" t="s">
        <v>521</v>
      </c>
      <c r="B29" s="460">
        <v>21154000</v>
      </c>
      <c r="C29" s="458">
        <v>0</v>
      </c>
      <c r="D29" s="460">
        <v>2398053</v>
      </c>
      <c r="E29" s="460">
        <f t="shared" si="4"/>
        <v>23552053</v>
      </c>
      <c r="F29" s="458">
        <v>0</v>
      </c>
      <c r="G29" s="460">
        <f t="shared" si="5"/>
        <v>23552053</v>
      </c>
    </row>
    <row r="30" spans="1:7" s="330" customFormat="1" ht="15" customHeight="1">
      <c r="A30" s="459" t="s">
        <v>195</v>
      </c>
      <c r="B30" s="460">
        <v>315472000</v>
      </c>
      <c r="C30" s="458">
        <v>0</v>
      </c>
      <c r="D30" s="460">
        <v>500000</v>
      </c>
      <c r="E30" s="460">
        <f>B30+C30+D30</f>
        <v>315972000</v>
      </c>
      <c r="F30" s="458">
        <v>0</v>
      </c>
      <c r="G30" s="460">
        <f t="shared" si="5"/>
        <v>315972000</v>
      </c>
    </row>
    <row r="31" spans="1:7" s="330" customFormat="1" ht="15" customHeight="1">
      <c r="A31" s="459" t="s">
        <v>196</v>
      </c>
      <c r="B31" s="460">
        <v>233912000</v>
      </c>
      <c r="C31" s="458">
        <v>0</v>
      </c>
      <c r="D31" s="460">
        <v>10500000</v>
      </c>
      <c r="E31" s="460">
        <f>B31+C31+D31</f>
        <v>244412000</v>
      </c>
      <c r="F31" s="458">
        <v>0</v>
      </c>
      <c r="G31" s="460">
        <f t="shared" si="5"/>
        <v>244412000</v>
      </c>
    </row>
    <row r="32" spans="1:7" s="330" customFormat="1" ht="15" customHeight="1">
      <c r="A32" s="459" t="s">
        <v>770</v>
      </c>
      <c r="B32" s="460">
        <v>279000</v>
      </c>
      <c r="C32" s="458">
        <v>0</v>
      </c>
      <c r="D32" s="460">
        <v>388</v>
      </c>
      <c r="E32" s="460">
        <f>B32+C32+D32</f>
        <v>279388</v>
      </c>
      <c r="F32" s="462"/>
      <c r="G32" s="460">
        <f t="shared" si="5"/>
        <v>279388</v>
      </c>
    </row>
    <row r="33" spans="1:7" s="330" customFormat="1" ht="15" customHeight="1">
      <c r="A33" s="459" t="s">
        <v>947</v>
      </c>
      <c r="B33" s="460">
        <v>5793000</v>
      </c>
      <c r="C33" s="458">
        <v>0</v>
      </c>
      <c r="D33" s="460">
        <v>257055</v>
      </c>
      <c r="E33" s="460">
        <f t="shared" ref="E33:E39" si="6">B33+C33+D33</f>
        <v>6050055</v>
      </c>
      <c r="F33" s="458">
        <v>0</v>
      </c>
      <c r="G33" s="460">
        <f t="shared" si="5"/>
        <v>6050055</v>
      </c>
    </row>
    <row r="34" spans="1:7" s="330" customFormat="1" ht="26.1" customHeight="1">
      <c r="A34" s="486" t="s">
        <v>948</v>
      </c>
      <c r="B34" s="484">
        <v>10956000</v>
      </c>
      <c r="C34" s="487">
        <v>0</v>
      </c>
      <c r="D34" s="484">
        <v>1123639</v>
      </c>
      <c r="E34" s="484">
        <f t="shared" si="6"/>
        <v>12079639</v>
      </c>
      <c r="F34" s="487">
        <v>0</v>
      </c>
      <c r="G34" s="484">
        <f t="shared" si="5"/>
        <v>12079639</v>
      </c>
    </row>
    <row r="35" spans="1:7" s="330" customFormat="1" ht="15" customHeight="1">
      <c r="A35" s="459" t="s">
        <v>877</v>
      </c>
      <c r="B35" s="460">
        <v>12239000</v>
      </c>
      <c r="C35" s="458">
        <v>0</v>
      </c>
      <c r="D35" s="483">
        <v>0</v>
      </c>
      <c r="E35" s="460">
        <f t="shared" si="6"/>
        <v>12239000</v>
      </c>
      <c r="F35" s="458">
        <v>0</v>
      </c>
      <c r="G35" s="460">
        <f t="shared" si="5"/>
        <v>12239000</v>
      </c>
    </row>
    <row r="36" spans="1:7" s="330" customFormat="1" ht="15" customHeight="1">
      <c r="A36" s="459" t="s">
        <v>581</v>
      </c>
      <c r="B36" s="460">
        <v>11184000</v>
      </c>
      <c r="C36" s="458">
        <v>0</v>
      </c>
      <c r="D36" s="483">
        <v>0</v>
      </c>
      <c r="E36" s="460">
        <f t="shared" si="6"/>
        <v>11184000</v>
      </c>
      <c r="F36" s="458">
        <v>0</v>
      </c>
      <c r="G36" s="460">
        <f t="shared" si="5"/>
        <v>11184000</v>
      </c>
    </row>
    <row r="37" spans="1:7" s="330" customFormat="1" ht="15" customHeight="1">
      <c r="A37" s="459" t="s">
        <v>827</v>
      </c>
      <c r="B37" s="460">
        <v>425000</v>
      </c>
      <c r="C37" s="458">
        <v>0</v>
      </c>
      <c r="D37" s="460">
        <v>283500</v>
      </c>
      <c r="E37" s="460">
        <f t="shared" si="6"/>
        <v>708500</v>
      </c>
      <c r="F37" s="458">
        <v>0</v>
      </c>
      <c r="G37" s="460">
        <f t="shared" si="5"/>
        <v>708500</v>
      </c>
    </row>
    <row r="38" spans="1:7" s="330" customFormat="1" ht="26.1" customHeight="1">
      <c r="A38" s="486" t="s">
        <v>926</v>
      </c>
      <c r="B38" s="484">
        <v>279000</v>
      </c>
      <c r="C38" s="487">
        <v>0</v>
      </c>
      <c r="D38" s="485">
        <v>0</v>
      </c>
      <c r="E38" s="484">
        <f t="shared" si="6"/>
        <v>279000</v>
      </c>
      <c r="F38" s="487">
        <v>0</v>
      </c>
      <c r="G38" s="484">
        <f t="shared" si="5"/>
        <v>279000</v>
      </c>
    </row>
    <row r="39" spans="1:7" s="330" customFormat="1" ht="19.350000000000001" hidden="1" customHeight="1">
      <c r="A39" s="459" t="s">
        <v>715</v>
      </c>
      <c r="B39" s="460"/>
      <c r="C39" s="462"/>
      <c r="D39" s="483"/>
      <c r="E39" s="460">
        <f t="shared" si="6"/>
        <v>0</v>
      </c>
      <c r="F39" s="458">
        <v>0</v>
      </c>
      <c r="G39" s="460">
        <f t="shared" si="5"/>
        <v>0</v>
      </c>
    </row>
    <row r="40" spans="1:7" s="330" customFormat="1" ht="8.1" customHeight="1">
      <c r="A40" s="459"/>
      <c r="B40" s="460"/>
      <c r="C40" s="462"/>
      <c r="D40" s="460"/>
      <c r="E40" s="460"/>
      <c r="F40" s="462"/>
      <c r="G40" s="460"/>
    </row>
    <row r="41" spans="1:7" s="330" customFormat="1" ht="15" customHeight="1">
      <c r="A41" s="456" t="s">
        <v>280</v>
      </c>
      <c r="B41" s="457">
        <f>B42+B46+B47</f>
        <v>21873000</v>
      </c>
      <c r="C41" s="463">
        <v>0</v>
      </c>
      <c r="D41" s="457">
        <f>SUM(D42:D47)</f>
        <v>799446</v>
      </c>
      <c r="E41" s="457">
        <f>SUM(E42:E47)</f>
        <v>22672446</v>
      </c>
      <c r="F41" s="463">
        <v>0</v>
      </c>
      <c r="G41" s="457">
        <f>SUM(G42:G47)</f>
        <v>22672446</v>
      </c>
    </row>
    <row r="42" spans="1:7" s="330" customFormat="1" ht="15" customHeight="1">
      <c r="A42" s="459" t="s">
        <v>928</v>
      </c>
      <c r="B42" s="460">
        <v>11653000</v>
      </c>
      <c r="C42" s="458">
        <v>0</v>
      </c>
      <c r="D42" s="460">
        <v>500000</v>
      </c>
      <c r="E42" s="460">
        <f>B42+C42+D42</f>
        <v>12153000</v>
      </c>
      <c r="F42" s="458">
        <v>0</v>
      </c>
      <c r="G42" s="460">
        <f t="shared" ref="G42" si="7">+E42+F42</f>
        <v>12153000</v>
      </c>
    </row>
    <row r="43" spans="1:7" s="327" customFormat="1" ht="30.95" customHeight="1">
      <c r="A43" s="448" t="s">
        <v>266</v>
      </c>
      <c r="B43" s="464"/>
      <c r="C43" s="465"/>
      <c r="D43" s="464"/>
      <c r="E43" s="464"/>
      <c r="F43" s="466"/>
      <c r="G43" s="467"/>
    </row>
    <row r="44" spans="1:7" s="329" customFormat="1" ht="18" customHeight="1">
      <c r="A44" s="468"/>
      <c r="B44" s="469"/>
      <c r="C44" s="469"/>
      <c r="D44" s="469"/>
      <c r="E44" s="469"/>
      <c r="F44" s="469"/>
      <c r="G44" s="470" t="s">
        <v>512</v>
      </c>
    </row>
    <row r="45" spans="1:7" s="329" customFormat="1" ht="45" customHeight="1">
      <c r="A45" s="454" t="s">
        <v>234</v>
      </c>
      <c r="B45" s="455" t="s">
        <v>619</v>
      </c>
      <c r="C45" s="455" t="s">
        <v>568</v>
      </c>
      <c r="D45" s="455" t="s">
        <v>239</v>
      </c>
      <c r="E45" s="455" t="s">
        <v>240</v>
      </c>
      <c r="F45" s="455" t="s">
        <v>569</v>
      </c>
      <c r="G45" s="455" t="s">
        <v>623</v>
      </c>
    </row>
    <row r="46" spans="1:7" s="329" customFormat="1" ht="15" customHeight="1">
      <c r="A46" s="538" t="s">
        <v>260</v>
      </c>
      <c r="B46" s="460">
        <v>2466000</v>
      </c>
      <c r="C46" s="458">
        <v>0</v>
      </c>
      <c r="D46" s="460">
        <v>49446</v>
      </c>
      <c r="E46" s="460">
        <f t="shared" ref="E46:E47" si="8">B46+C46+D46</f>
        <v>2515446</v>
      </c>
      <c r="F46" s="458">
        <v>0</v>
      </c>
      <c r="G46" s="460">
        <f>+E46+F46</f>
        <v>2515446</v>
      </c>
    </row>
    <row r="47" spans="1:7" s="329" customFormat="1" ht="15" customHeight="1">
      <c r="A47" s="459" t="s">
        <v>238</v>
      </c>
      <c r="B47" s="460">
        <v>7754000</v>
      </c>
      <c r="C47" s="458">
        <v>0</v>
      </c>
      <c r="D47" s="460">
        <v>250000</v>
      </c>
      <c r="E47" s="460">
        <f t="shared" si="8"/>
        <v>8004000</v>
      </c>
      <c r="F47" s="458">
        <v>0</v>
      </c>
      <c r="G47" s="460">
        <f>+E47+F47</f>
        <v>8004000</v>
      </c>
    </row>
    <row r="48" spans="1:7" s="329" customFormat="1" ht="15" customHeight="1">
      <c r="A48" s="456" t="s">
        <v>270</v>
      </c>
      <c r="B48" s="457">
        <f t="shared" ref="B48:G48" si="9">SUM(B49:B53)</f>
        <v>403472000</v>
      </c>
      <c r="C48" s="458">
        <f t="shared" si="9"/>
        <v>0</v>
      </c>
      <c r="D48" s="457">
        <f t="shared" si="9"/>
        <v>5733218</v>
      </c>
      <c r="E48" s="457">
        <f t="shared" si="9"/>
        <v>409205218</v>
      </c>
      <c r="F48" s="458">
        <f t="shared" si="9"/>
        <v>0</v>
      </c>
      <c r="G48" s="457">
        <f t="shared" si="9"/>
        <v>409205218</v>
      </c>
    </row>
    <row r="49" spans="1:7" s="329" customFormat="1" ht="15" customHeight="1">
      <c r="A49" s="459" t="s">
        <v>320</v>
      </c>
      <c r="B49" s="460">
        <v>5000000</v>
      </c>
      <c r="C49" s="458">
        <v>0</v>
      </c>
      <c r="D49" s="460">
        <v>316720</v>
      </c>
      <c r="E49" s="460">
        <f>B49+C49+D49</f>
        <v>5316720</v>
      </c>
      <c r="F49" s="458">
        <v>0</v>
      </c>
      <c r="G49" s="460">
        <f t="shared" ref="G49" si="10">+E49+F49</f>
        <v>5316720</v>
      </c>
    </row>
    <row r="50" spans="1:7" s="330" customFormat="1" ht="26.1" customHeight="1">
      <c r="A50" s="486" t="s">
        <v>939</v>
      </c>
      <c r="B50" s="484">
        <v>39842000</v>
      </c>
      <c r="C50" s="487">
        <v>0</v>
      </c>
      <c r="D50" s="484">
        <v>5416498</v>
      </c>
      <c r="E50" s="484">
        <f>B50+C50+D50</f>
        <v>45258498</v>
      </c>
      <c r="F50" s="487">
        <v>0</v>
      </c>
      <c r="G50" s="484">
        <f t="shared" ref="G50:G53" si="11">+E50+F50</f>
        <v>45258498</v>
      </c>
    </row>
    <row r="51" spans="1:7" s="330" customFormat="1" ht="15" customHeight="1">
      <c r="A51" s="459" t="s">
        <v>800</v>
      </c>
      <c r="B51" s="460">
        <v>279000</v>
      </c>
      <c r="C51" s="458">
        <v>0</v>
      </c>
      <c r="D51" s="483">
        <v>0</v>
      </c>
      <c r="E51" s="460">
        <f t="shared" ref="E51:E53" si="12">B51+C51+D51</f>
        <v>279000</v>
      </c>
      <c r="F51" s="458">
        <v>0</v>
      </c>
      <c r="G51" s="460">
        <f t="shared" si="11"/>
        <v>279000</v>
      </c>
    </row>
    <row r="52" spans="1:7" s="330" customFormat="1" ht="15" customHeight="1">
      <c r="A52" s="459" t="s">
        <v>564</v>
      </c>
      <c r="B52" s="460">
        <v>325500000</v>
      </c>
      <c r="C52" s="458">
        <v>0</v>
      </c>
      <c r="D52" s="483">
        <v>0</v>
      </c>
      <c r="E52" s="460">
        <f t="shared" si="12"/>
        <v>325500000</v>
      </c>
      <c r="F52" s="458">
        <v>0</v>
      </c>
      <c r="G52" s="460">
        <f t="shared" si="11"/>
        <v>325500000</v>
      </c>
    </row>
    <row r="53" spans="1:7" ht="15" customHeight="1">
      <c r="A53" s="459" t="s">
        <v>826</v>
      </c>
      <c r="B53" s="460">
        <v>32851000</v>
      </c>
      <c r="C53" s="458">
        <v>0</v>
      </c>
      <c r="D53" s="483">
        <v>0</v>
      </c>
      <c r="E53" s="460">
        <f t="shared" si="12"/>
        <v>32851000</v>
      </c>
      <c r="F53" s="458">
        <v>0</v>
      </c>
      <c r="G53" s="460">
        <f t="shared" si="11"/>
        <v>32851000</v>
      </c>
    </row>
    <row r="54" spans="1:7" ht="8.1" customHeight="1">
      <c r="A54" s="459"/>
      <c r="B54" s="460"/>
      <c r="C54" s="458"/>
      <c r="D54" s="460"/>
      <c r="E54" s="460"/>
      <c r="F54" s="458"/>
      <c r="G54" s="460"/>
    </row>
    <row r="55" spans="1:7" ht="15" customHeight="1">
      <c r="A55" s="456" t="s">
        <v>271</v>
      </c>
      <c r="B55" s="457">
        <f t="shared" ref="B55:G55" si="13">SUM(B56:B61)</f>
        <v>37664000</v>
      </c>
      <c r="C55" s="458">
        <f t="shared" si="13"/>
        <v>0</v>
      </c>
      <c r="D55" s="457">
        <f t="shared" si="13"/>
        <v>1226888</v>
      </c>
      <c r="E55" s="457">
        <f t="shared" si="13"/>
        <v>38890888</v>
      </c>
      <c r="F55" s="458">
        <f t="shared" si="13"/>
        <v>0</v>
      </c>
      <c r="G55" s="457">
        <f t="shared" si="13"/>
        <v>38890888</v>
      </c>
    </row>
    <row r="56" spans="1:7" ht="48">
      <c r="A56" s="545" t="s">
        <v>945</v>
      </c>
      <c r="B56" s="484">
        <v>11219000</v>
      </c>
      <c r="C56" s="487">
        <v>0</v>
      </c>
      <c r="D56" s="484">
        <v>693000</v>
      </c>
      <c r="E56" s="484">
        <f>B56+C56+D56</f>
        <v>11912000</v>
      </c>
      <c r="F56" s="487">
        <v>0</v>
      </c>
      <c r="G56" s="484">
        <f t="shared" ref="G56:G61" si="14">+E56+F56</f>
        <v>11912000</v>
      </c>
    </row>
    <row r="57" spans="1:7" s="330" customFormat="1" ht="15" customHeight="1">
      <c r="A57" s="459" t="s">
        <v>604</v>
      </c>
      <c r="B57" s="460">
        <v>1876000</v>
      </c>
      <c r="C57" s="458">
        <v>0</v>
      </c>
      <c r="D57" s="483">
        <v>0</v>
      </c>
      <c r="E57" s="460">
        <f t="shared" ref="E57:E61" si="15">B57+C57+D57</f>
        <v>1876000</v>
      </c>
      <c r="F57" s="458">
        <v>0</v>
      </c>
      <c r="G57" s="460">
        <f t="shared" si="14"/>
        <v>1876000</v>
      </c>
    </row>
    <row r="58" spans="1:7" s="330" customFormat="1" ht="15" customHeight="1">
      <c r="A58" s="459" t="s">
        <v>660</v>
      </c>
      <c r="B58" s="460">
        <v>6493000</v>
      </c>
      <c r="C58" s="458">
        <v>0</v>
      </c>
      <c r="D58" s="460">
        <v>401165</v>
      </c>
      <c r="E58" s="460">
        <f t="shared" si="15"/>
        <v>6894165</v>
      </c>
      <c r="F58" s="458">
        <v>0</v>
      </c>
      <c r="G58" s="460">
        <f t="shared" si="14"/>
        <v>6894165</v>
      </c>
    </row>
    <row r="59" spans="1:7" s="330" customFormat="1" ht="26.1" customHeight="1">
      <c r="A59" s="486" t="s">
        <v>580</v>
      </c>
      <c r="B59" s="484">
        <v>15465000</v>
      </c>
      <c r="C59" s="487">
        <v>0</v>
      </c>
      <c r="D59" s="485">
        <v>0</v>
      </c>
      <c r="E59" s="484">
        <f t="shared" si="15"/>
        <v>15465000</v>
      </c>
      <c r="F59" s="487">
        <v>0</v>
      </c>
      <c r="G59" s="484">
        <f t="shared" si="14"/>
        <v>15465000</v>
      </c>
    </row>
    <row r="60" spans="1:7" s="330" customFormat="1" ht="15" customHeight="1">
      <c r="A60" s="459" t="s">
        <v>314</v>
      </c>
      <c r="B60" s="460">
        <v>1486000</v>
      </c>
      <c r="C60" s="458">
        <v>0</v>
      </c>
      <c r="D60" s="460">
        <v>98546</v>
      </c>
      <c r="E60" s="460">
        <f t="shared" si="15"/>
        <v>1584546</v>
      </c>
      <c r="F60" s="458">
        <v>0</v>
      </c>
      <c r="G60" s="460">
        <f t="shared" si="14"/>
        <v>1584546</v>
      </c>
    </row>
    <row r="61" spans="1:7" s="330" customFormat="1" ht="15" customHeight="1">
      <c r="A61" s="459" t="s">
        <v>522</v>
      </c>
      <c r="B61" s="460">
        <v>1125000</v>
      </c>
      <c r="C61" s="458">
        <v>0</v>
      </c>
      <c r="D61" s="460">
        <v>34177</v>
      </c>
      <c r="E61" s="460">
        <f t="shared" si="15"/>
        <v>1159177</v>
      </c>
      <c r="F61" s="458">
        <v>0</v>
      </c>
      <c r="G61" s="460">
        <f t="shared" si="14"/>
        <v>1159177</v>
      </c>
    </row>
    <row r="62" spans="1:7" s="330" customFormat="1" ht="8.1" customHeight="1">
      <c r="A62" s="459"/>
      <c r="B62" s="460"/>
      <c r="C62" s="458"/>
      <c r="D62" s="460"/>
      <c r="E62" s="460"/>
      <c r="F62" s="458"/>
      <c r="G62" s="460"/>
    </row>
    <row r="63" spans="1:7" s="332" customFormat="1" ht="26.1" customHeight="1">
      <c r="A63" s="471" t="s">
        <v>323</v>
      </c>
      <c r="B63" s="472">
        <f t="shared" ref="B63:G63" si="16">B64+B107</f>
        <v>989927000</v>
      </c>
      <c r="C63" s="458">
        <f t="shared" si="16"/>
        <v>0</v>
      </c>
      <c r="D63" s="473">
        <f t="shared" si="16"/>
        <v>-29069622</v>
      </c>
      <c r="E63" s="472">
        <f t="shared" si="16"/>
        <v>960857378</v>
      </c>
      <c r="F63" s="458">
        <f t="shared" si="16"/>
        <v>0</v>
      </c>
      <c r="G63" s="472">
        <f t="shared" si="16"/>
        <v>960857378</v>
      </c>
    </row>
    <row r="64" spans="1:7" s="332" customFormat="1" ht="15" customHeight="1">
      <c r="A64" s="456" t="s">
        <v>272</v>
      </c>
      <c r="B64" s="457">
        <f t="shared" ref="B64:G64" si="17">SUM(B65:B106)</f>
        <v>239406000</v>
      </c>
      <c r="C64" s="458">
        <f t="shared" si="17"/>
        <v>0</v>
      </c>
      <c r="D64" s="457">
        <f t="shared" si="17"/>
        <v>3712978</v>
      </c>
      <c r="E64" s="457">
        <f t="shared" si="17"/>
        <v>243118978</v>
      </c>
      <c r="F64" s="458">
        <f t="shared" si="17"/>
        <v>0</v>
      </c>
      <c r="G64" s="457">
        <f t="shared" si="17"/>
        <v>243118978</v>
      </c>
    </row>
    <row r="65" spans="1:7" s="330" customFormat="1" ht="15" customHeight="1">
      <c r="A65" s="459" t="s">
        <v>216</v>
      </c>
      <c r="B65" s="460">
        <v>612000</v>
      </c>
      <c r="C65" s="458">
        <v>0</v>
      </c>
      <c r="D65" s="483">
        <v>0</v>
      </c>
      <c r="E65" s="460">
        <f>B65+C65+D65</f>
        <v>612000</v>
      </c>
      <c r="F65" s="458">
        <v>0</v>
      </c>
      <c r="G65" s="460">
        <f t="shared" ref="G65:G72" si="18">+E65+F65</f>
        <v>612000</v>
      </c>
    </row>
    <row r="66" spans="1:7" s="330" customFormat="1" ht="15" customHeight="1">
      <c r="A66" s="459" t="s">
        <v>217</v>
      </c>
      <c r="B66" s="460">
        <v>2362000</v>
      </c>
      <c r="C66" s="458">
        <v>0</v>
      </c>
      <c r="D66" s="483">
        <v>0</v>
      </c>
      <c r="E66" s="460">
        <f t="shared" ref="E66:E106" si="19">B66+C66+D66</f>
        <v>2362000</v>
      </c>
      <c r="F66" s="458">
        <v>0</v>
      </c>
      <c r="G66" s="460">
        <f t="shared" si="18"/>
        <v>2362000</v>
      </c>
    </row>
    <row r="67" spans="1:7" s="330" customFormat="1" ht="15" customHeight="1">
      <c r="A67" s="459" t="s">
        <v>331</v>
      </c>
      <c r="B67" s="460">
        <v>250000</v>
      </c>
      <c r="C67" s="458">
        <v>0</v>
      </c>
      <c r="D67" s="483">
        <v>0</v>
      </c>
      <c r="E67" s="460">
        <f t="shared" si="19"/>
        <v>250000</v>
      </c>
      <c r="F67" s="458">
        <v>0</v>
      </c>
      <c r="G67" s="460">
        <f t="shared" si="18"/>
        <v>250000</v>
      </c>
    </row>
    <row r="68" spans="1:7" s="330" customFormat="1" ht="26.1" customHeight="1">
      <c r="A68" s="486" t="s">
        <v>603</v>
      </c>
      <c r="B68" s="484">
        <v>1395000</v>
      </c>
      <c r="C68" s="487">
        <v>0</v>
      </c>
      <c r="D68" s="485">
        <v>0</v>
      </c>
      <c r="E68" s="484">
        <f t="shared" si="19"/>
        <v>1395000</v>
      </c>
      <c r="F68" s="487">
        <v>0</v>
      </c>
      <c r="G68" s="484">
        <f t="shared" si="18"/>
        <v>1395000</v>
      </c>
    </row>
    <row r="69" spans="1:7" s="330" customFormat="1" ht="26.1" customHeight="1">
      <c r="A69" s="486" t="s">
        <v>942</v>
      </c>
      <c r="B69" s="484">
        <v>3787000</v>
      </c>
      <c r="C69" s="487">
        <v>0</v>
      </c>
      <c r="D69" s="484">
        <v>1200000</v>
      </c>
      <c r="E69" s="484">
        <f t="shared" si="19"/>
        <v>4987000</v>
      </c>
      <c r="F69" s="487">
        <v>0</v>
      </c>
      <c r="G69" s="484">
        <f t="shared" si="18"/>
        <v>4987000</v>
      </c>
    </row>
    <row r="70" spans="1:7" s="330" customFormat="1" ht="26.1" customHeight="1">
      <c r="A70" s="486" t="s">
        <v>573</v>
      </c>
      <c r="B70" s="484">
        <v>2037000</v>
      </c>
      <c r="C70" s="487">
        <v>0</v>
      </c>
      <c r="D70" s="485">
        <v>0</v>
      </c>
      <c r="E70" s="484">
        <f t="shared" si="19"/>
        <v>2037000</v>
      </c>
      <c r="F70" s="487">
        <v>0</v>
      </c>
      <c r="G70" s="484">
        <f t="shared" si="18"/>
        <v>2037000</v>
      </c>
    </row>
    <row r="71" spans="1:7" s="330" customFormat="1" ht="15" customHeight="1">
      <c r="A71" s="459" t="s">
        <v>570</v>
      </c>
      <c r="B71" s="460">
        <v>2700000</v>
      </c>
      <c r="C71" s="458">
        <v>0</v>
      </c>
      <c r="D71" s="460">
        <v>96000</v>
      </c>
      <c r="E71" s="460">
        <f t="shared" si="19"/>
        <v>2796000</v>
      </c>
      <c r="F71" s="458">
        <v>0</v>
      </c>
      <c r="G71" s="460">
        <f t="shared" si="18"/>
        <v>2796000</v>
      </c>
    </row>
    <row r="72" spans="1:7" s="330" customFormat="1" ht="15" customHeight="1">
      <c r="A72" s="459" t="s">
        <v>218</v>
      </c>
      <c r="B72" s="460">
        <v>2700000</v>
      </c>
      <c r="C72" s="458">
        <v>0</v>
      </c>
      <c r="D72" s="460">
        <v>88000</v>
      </c>
      <c r="E72" s="460">
        <f t="shared" si="19"/>
        <v>2788000</v>
      </c>
      <c r="F72" s="458">
        <v>0</v>
      </c>
      <c r="G72" s="460">
        <f t="shared" si="18"/>
        <v>2788000</v>
      </c>
    </row>
    <row r="73" spans="1:7" s="330" customFormat="1" ht="15" customHeight="1">
      <c r="A73" s="459" t="s">
        <v>638</v>
      </c>
      <c r="B73" s="460">
        <v>500000</v>
      </c>
      <c r="C73" s="458">
        <v>0</v>
      </c>
      <c r="D73" s="483">
        <v>0</v>
      </c>
      <c r="E73" s="460">
        <f t="shared" si="19"/>
        <v>500000</v>
      </c>
      <c r="F73" s="458">
        <v>0</v>
      </c>
      <c r="G73" s="460">
        <f t="shared" ref="G73" si="20">E73+F73</f>
        <v>500000</v>
      </c>
    </row>
    <row r="74" spans="1:7" s="330" customFormat="1" ht="15" customHeight="1">
      <c r="A74" s="459" t="s">
        <v>219</v>
      </c>
      <c r="B74" s="460">
        <v>45178000</v>
      </c>
      <c r="C74" s="458">
        <v>0</v>
      </c>
      <c r="D74" s="483">
        <v>0</v>
      </c>
      <c r="E74" s="460">
        <f t="shared" si="19"/>
        <v>45178000</v>
      </c>
      <c r="F74" s="458">
        <v>0</v>
      </c>
      <c r="G74" s="460">
        <f t="shared" ref="G74:G93" si="21">+E74+F74</f>
        <v>45178000</v>
      </c>
    </row>
    <row r="75" spans="1:7" s="330" customFormat="1" ht="15" customHeight="1">
      <c r="A75" s="459" t="s">
        <v>330</v>
      </c>
      <c r="B75" s="460">
        <v>5580000</v>
      </c>
      <c r="C75" s="458">
        <v>0</v>
      </c>
      <c r="D75" s="483">
        <v>0</v>
      </c>
      <c r="E75" s="460">
        <f t="shared" si="19"/>
        <v>5580000</v>
      </c>
      <c r="F75" s="458">
        <v>0</v>
      </c>
      <c r="G75" s="460">
        <f t="shared" si="21"/>
        <v>5580000</v>
      </c>
    </row>
    <row r="76" spans="1:7" s="330" customFormat="1" ht="15" customHeight="1">
      <c r="A76" s="459" t="s">
        <v>332</v>
      </c>
      <c r="B76" s="460">
        <v>12183000</v>
      </c>
      <c r="C76" s="458">
        <v>0</v>
      </c>
      <c r="D76" s="460">
        <v>500000</v>
      </c>
      <c r="E76" s="460">
        <f t="shared" si="19"/>
        <v>12683000</v>
      </c>
      <c r="F76" s="458">
        <v>0</v>
      </c>
      <c r="G76" s="460">
        <f t="shared" si="21"/>
        <v>12683000</v>
      </c>
    </row>
    <row r="77" spans="1:7" s="330" customFormat="1" ht="26.1" customHeight="1">
      <c r="A77" s="486" t="s">
        <v>671</v>
      </c>
      <c r="B77" s="484">
        <v>5022000</v>
      </c>
      <c r="C77" s="487">
        <v>0</v>
      </c>
      <c r="D77" s="485">
        <v>0</v>
      </c>
      <c r="E77" s="484">
        <f t="shared" si="19"/>
        <v>5022000</v>
      </c>
      <c r="F77" s="487">
        <v>0</v>
      </c>
      <c r="G77" s="484">
        <f t="shared" si="21"/>
        <v>5022000</v>
      </c>
    </row>
    <row r="78" spans="1:7" s="330" customFormat="1" ht="15" customHeight="1">
      <c r="A78" s="459" t="s">
        <v>289</v>
      </c>
      <c r="B78" s="460">
        <v>57000000</v>
      </c>
      <c r="C78" s="458">
        <v>0</v>
      </c>
      <c r="D78" s="483">
        <v>0</v>
      </c>
      <c r="E78" s="460">
        <f t="shared" si="19"/>
        <v>57000000</v>
      </c>
      <c r="F78" s="458">
        <v>0</v>
      </c>
      <c r="G78" s="460">
        <f t="shared" si="21"/>
        <v>57000000</v>
      </c>
    </row>
    <row r="79" spans="1:7" s="330" customFormat="1" ht="15" customHeight="1">
      <c r="A79" s="459" t="s">
        <v>220</v>
      </c>
      <c r="B79" s="460">
        <v>76000</v>
      </c>
      <c r="C79" s="458">
        <v>0</v>
      </c>
      <c r="D79" s="483">
        <v>0</v>
      </c>
      <c r="E79" s="460">
        <f t="shared" si="19"/>
        <v>76000</v>
      </c>
      <c r="F79" s="458">
        <v>0</v>
      </c>
      <c r="G79" s="460">
        <f t="shared" si="21"/>
        <v>76000</v>
      </c>
    </row>
    <row r="80" spans="1:7" s="330" customFormat="1" ht="15" customHeight="1">
      <c r="A80" s="459" t="s">
        <v>221</v>
      </c>
      <c r="B80" s="460">
        <v>8970000</v>
      </c>
      <c r="C80" s="458">
        <v>0</v>
      </c>
      <c r="D80" s="483">
        <v>0</v>
      </c>
      <c r="E80" s="460">
        <f t="shared" si="19"/>
        <v>8970000</v>
      </c>
      <c r="F80" s="458">
        <v>0</v>
      </c>
      <c r="G80" s="460">
        <f t="shared" si="21"/>
        <v>8970000</v>
      </c>
    </row>
    <row r="81" spans="1:7" s="330" customFormat="1" ht="15" customHeight="1">
      <c r="A81" s="459" t="s">
        <v>214</v>
      </c>
      <c r="B81" s="460">
        <v>4650000</v>
      </c>
      <c r="C81" s="458">
        <v>0</v>
      </c>
      <c r="D81" s="483">
        <v>0</v>
      </c>
      <c r="E81" s="460">
        <f t="shared" si="19"/>
        <v>4650000</v>
      </c>
      <c r="F81" s="458">
        <v>0</v>
      </c>
      <c r="G81" s="460">
        <f t="shared" si="21"/>
        <v>4650000</v>
      </c>
    </row>
    <row r="82" spans="1:7" s="330" customFormat="1" ht="15" customHeight="1">
      <c r="A82" s="459" t="s">
        <v>223</v>
      </c>
      <c r="B82" s="460">
        <v>3054000</v>
      </c>
      <c r="C82" s="458">
        <v>0</v>
      </c>
      <c r="D82" s="483">
        <v>0</v>
      </c>
      <c r="E82" s="460">
        <f t="shared" si="19"/>
        <v>3054000</v>
      </c>
      <c r="F82" s="458">
        <v>0</v>
      </c>
      <c r="G82" s="460">
        <f t="shared" si="21"/>
        <v>3054000</v>
      </c>
    </row>
    <row r="83" spans="1:7" s="330" customFormat="1" ht="15" customHeight="1">
      <c r="A83" s="459" t="s">
        <v>552</v>
      </c>
      <c r="B83" s="460">
        <v>5400000</v>
      </c>
      <c r="C83" s="458">
        <v>0</v>
      </c>
      <c r="D83" s="483">
        <v>0</v>
      </c>
      <c r="E83" s="460">
        <f t="shared" si="19"/>
        <v>5400000</v>
      </c>
      <c r="F83" s="458">
        <v>0</v>
      </c>
      <c r="G83" s="460">
        <f t="shared" si="21"/>
        <v>5400000</v>
      </c>
    </row>
    <row r="84" spans="1:7" s="330" customFormat="1" ht="15" customHeight="1">
      <c r="A84" s="459" t="s">
        <v>605</v>
      </c>
      <c r="B84" s="460">
        <v>930000</v>
      </c>
      <c r="C84" s="458">
        <v>0</v>
      </c>
      <c r="D84" s="483">
        <v>0</v>
      </c>
      <c r="E84" s="460">
        <f t="shared" si="19"/>
        <v>930000</v>
      </c>
      <c r="F84" s="458">
        <v>0</v>
      </c>
      <c r="G84" s="460">
        <f t="shared" si="21"/>
        <v>930000</v>
      </c>
    </row>
    <row r="85" spans="1:7" s="330" customFormat="1" ht="15" customHeight="1">
      <c r="A85" s="459" t="s">
        <v>666</v>
      </c>
      <c r="B85" s="460">
        <v>930000</v>
      </c>
      <c r="C85" s="458">
        <v>0</v>
      </c>
      <c r="D85" s="483">
        <v>0</v>
      </c>
      <c r="E85" s="460">
        <f t="shared" si="19"/>
        <v>930000</v>
      </c>
      <c r="F85" s="458">
        <v>0</v>
      </c>
      <c r="G85" s="460">
        <f t="shared" si="21"/>
        <v>930000</v>
      </c>
    </row>
    <row r="86" spans="1:7" s="330" customFormat="1" ht="15" customHeight="1">
      <c r="A86" s="459" t="s">
        <v>606</v>
      </c>
      <c r="B86" s="460">
        <v>1395000</v>
      </c>
      <c r="C86" s="458">
        <v>0</v>
      </c>
      <c r="D86" s="483">
        <v>0</v>
      </c>
      <c r="E86" s="460">
        <f t="shared" si="19"/>
        <v>1395000</v>
      </c>
      <c r="F86" s="458">
        <v>0</v>
      </c>
      <c r="G86" s="460">
        <f t="shared" si="21"/>
        <v>1395000</v>
      </c>
    </row>
    <row r="87" spans="1:7" s="330" customFormat="1" ht="15" customHeight="1">
      <c r="A87" s="459" t="s">
        <v>281</v>
      </c>
      <c r="B87" s="460">
        <v>5859000</v>
      </c>
      <c r="C87" s="458">
        <v>0</v>
      </c>
      <c r="D87" s="483">
        <v>0</v>
      </c>
      <c r="E87" s="460">
        <f t="shared" si="19"/>
        <v>5859000</v>
      </c>
      <c r="F87" s="458">
        <v>0</v>
      </c>
      <c r="G87" s="460">
        <f t="shared" si="21"/>
        <v>5859000</v>
      </c>
    </row>
    <row r="88" spans="1:7" s="330" customFormat="1" ht="15" customHeight="1">
      <c r="A88" s="459" t="s">
        <v>653</v>
      </c>
      <c r="B88" s="460">
        <v>284000</v>
      </c>
      <c r="C88" s="458">
        <v>0</v>
      </c>
      <c r="D88" s="483">
        <v>0</v>
      </c>
      <c r="E88" s="460">
        <f t="shared" si="19"/>
        <v>284000</v>
      </c>
      <c r="F88" s="458">
        <v>0</v>
      </c>
      <c r="G88" s="460">
        <f>+E88+F88</f>
        <v>284000</v>
      </c>
    </row>
    <row r="89" spans="1:7" s="330" customFormat="1" ht="15" customHeight="1">
      <c r="A89" s="459" t="s">
        <v>284</v>
      </c>
      <c r="B89" s="460">
        <v>698000</v>
      </c>
      <c r="C89" s="458">
        <v>0</v>
      </c>
      <c r="D89" s="483">
        <v>0</v>
      </c>
      <c r="E89" s="460">
        <f t="shared" si="19"/>
        <v>698000</v>
      </c>
      <c r="F89" s="458">
        <v>0</v>
      </c>
      <c r="G89" s="460">
        <f t="shared" si="21"/>
        <v>698000</v>
      </c>
    </row>
    <row r="90" spans="1:7" s="330" customFormat="1" ht="15" customHeight="1">
      <c r="A90" s="459" t="s">
        <v>611</v>
      </c>
      <c r="B90" s="460">
        <v>4400000</v>
      </c>
      <c r="C90" s="458">
        <v>0</v>
      </c>
      <c r="D90" s="483">
        <v>0</v>
      </c>
      <c r="E90" s="460">
        <f t="shared" si="19"/>
        <v>4400000</v>
      </c>
      <c r="F90" s="458">
        <v>0</v>
      </c>
      <c r="G90" s="460">
        <f t="shared" si="21"/>
        <v>4400000</v>
      </c>
    </row>
    <row r="91" spans="1:7" s="330" customFormat="1" ht="15" customHeight="1">
      <c r="A91" s="459" t="s">
        <v>222</v>
      </c>
      <c r="B91" s="460">
        <v>10095000</v>
      </c>
      <c r="C91" s="458">
        <v>0</v>
      </c>
      <c r="D91" s="483">
        <v>0</v>
      </c>
      <c r="E91" s="460">
        <f t="shared" si="19"/>
        <v>10095000</v>
      </c>
      <c r="F91" s="458">
        <v>0</v>
      </c>
      <c r="G91" s="460">
        <f t="shared" si="21"/>
        <v>10095000</v>
      </c>
    </row>
    <row r="92" spans="1:7" s="330" customFormat="1" ht="26.1" customHeight="1">
      <c r="A92" s="486" t="s">
        <v>607</v>
      </c>
      <c r="B92" s="540">
        <v>0</v>
      </c>
      <c r="C92" s="487">
        <v>0</v>
      </c>
      <c r="D92" s="484">
        <v>1691</v>
      </c>
      <c r="E92" s="484">
        <f t="shared" si="19"/>
        <v>1691</v>
      </c>
      <c r="F92" s="487">
        <v>0</v>
      </c>
      <c r="G92" s="484">
        <f t="shared" si="21"/>
        <v>1691</v>
      </c>
    </row>
    <row r="93" spans="1:7" s="330" customFormat="1" ht="15" customHeight="1">
      <c r="A93" s="459" t="s">
        <v>286</v>
      </c>
      <c r="B93" s="460">
        <v>1395000</v>
      </c>
      <c r="C93" s="458">
        <v>0</v>
      </c>
      <c r="D93" s="483">
        <v>0</v>
      </c>
      <c r="E93" s="460">
        <f t="shared" si="19"/>
        <v>1395000</v>
      </c>
      <c r="F93" s="458">
        <v>0</v>
      </c>
      <c r="G93" s="460">
        <f t="shared" si="21"/>
        <v>1395000</v>
      </c>
    </row>
    <row r="94" spans="1:7" s="330" customFormat="1" ht="19.350000000000001" hidden="1" customHeight="1">
      <c r="A94" s="459" t="s">
        <v>571</v>
      </c>
      <c r="B94" s="460"/>
      <c r="C94" s="458">
        <v>0</v>
      </c>
      <c r="D94" s="483"/>
      <c r="E94" s="460">
        <f t="shared" si="19"/>
        <v>0</v>
      </c>
      <c r="F94" s="458"/>
      <c r="G94" s="460"/>
    </row>
    <row r="95" spans="1:7" s="330" customFormat="1" ht="19.350000000000001" hidden="1" customHeight="1">
      <c r="A95" s="459" t="s">
        <v>572</v>
      </c>
      <c r="B95" s="460"/>
      <c r="C95" s="458">
        <v>0</v>
      </c>
      <c r="D95" s="483"/>
      <c r="E95" s="460">
        <f t="shared" si="19"/>
        <v>0</v>
      </c>
      <c r="F95" s="458"/>
      <c r="G95" s="460"/>
    </row>
    <row r="96" spans="1:7" s="330" customFormat="1" ht="15" customHeight="1">
      <c r="A96" s="459" t="s">
        <v>602</v>
      </c>
      <c r="B96" s="460">
        <v>1860000</v>
      </c>
      <c r="C96" s="458">
        <v>0</v>
      </c>
      <c r="D96" s="483">
        <v>0</v>
      </c>
      <c r="E96" s="460">
        <f t="shared" si="19"/>
        <v>1860000</v>
      </c>
      <c r="F96" s="458">
        <v>0</v>
      </c>
      <c r="G96" s="460">
        <f t="shared" ref="G96:G97" si="22">+E96+F96</f>
        <v>1860000</v>
      </c>
    </row>
    <row r="97" spans="1:7" s="330" customFormat="1" ht="15" customHeight="1">
      <c r="A97" s="459" t="s">
        <v>287</v>
      </c>
      <c r="B97" s="460">
        <v>6789000</v>
      </c>
      <c r="C97" s="458">
        <v>0</v>
      </c>
      <c r="D97" s="483">
        <v>0</v>
      </c>
      <c r="E97" s="460">
        <f t="shared" si="19"/>
        <v>6789000</v>
      </c>
      <c r="F97" s="458">
        <v>0</v>
      </c>
      <c r="G97" s="460">
        <f t="shared" si="22"/>
        <v>6789000</v>
      </c>
    </row>
    <row r="98" spans="1:7" s="330" customFormat="1" ht="19.350000000000001" hidden="1" customHeight="1">
      <c r="A98" s="459" t="s">
        <v>653</v>
      </c>
      <c r="B98" s="460"/>
      <c r="C98" s="458">
        <v>0</v>
      </c>
      <c r="D98" s="483"/>
      <c r="E98" s="460">
        <f t="shared" si="19"/>
        <v>0</v>
      </c>
      <c r="F98" s="458"/>
      <c r="G98" s="460"/>
    </row>
    <row r="99" spans="1:7" s="330" customFormat="1" ht="15" customHeight="1">
      <c r="A99" s="459" t="s">
        <v>608</v>
      </c>
      <c r="B99" s="460">
        <v>1172000</v>
      </c>
      <c r="C99" s="458">
        <v>0</v>
      </c>
      <c r="D99" s="483">
        <v>0</v>
      </c>
      <c r="E99" s="460">
        <f t="shared" si="19"/>
        <v>1172000</v>
      </c>
      <c r="F99" s="458">
        <v>0</v>
      </c>
      <c r="G99" s="460">
        <f t="shared" ref="G99:G105" si="23">+E99+F99</f>
        <v>1172000</v>
      </c>
    </row>
    <row r="100" spans="1:7" s="330" customFormat="1" ht="26.1" customHeight="1">
      <c r="A100" s="486" t="s">
        <v>652</v>
      </c>
      <c r="B100" s="484">
        <v>1395000</v>
      </c>
      <c r="C100" s="487">
        <v>0</v>
      </c>
      <c r="D100" s="485">
        <v>0</v>
      </c>
      <c r="E100" s="484">
        <f t="shared" si="19"/>
        <v>1395000</v>
      </c>
      <c r="F100" s="487">
        <v>0</v>
      </c>
      <c r="G100" s="484">
        <f t="shared" si="23"/>
        <v>1395000</v>
      </c>
    </row>
    <row r="101" spans="1:7" s="330" customFormat="1" ht="15" customHeight="1">
      <c r="A101" s="467" t="s">
        <v>804</v>
      </c>
      <c r="B101" s="460">
        <v>21630000</v>
      </c>
      <c r="C101" s="458">
        <v>0</v>
      </c>
      <c r="D101" s="483">
        <v>0</v>
      </c>
      <c r="E101" s="460">
        <f t="shared" si="19"/>
        <v>21630000</v>
      </c>
      <c r="F101" s="458">
        <v>0</v>
      </c>
      <c r="G101" s="460">
        <f t="shared" si="23"/>
        <v>21630000</v>
      </c>
    </row>
    <row r="102" spans="1:7" s="330" customFormat="1" ht="15" customHeight="1">
      <c r="A102" s="459" t="s">
        <v>940</v>
      </c>
      <c r="B102" s="460">
        <v>14700000</v>
      </c>
      <c r="C102" s="458">
        <v>0</v>
      </c>
      <c r="D102" s="460">
        <v>1027287</v>
      </c>
      <c r="E102" s="460">
        <f t="shared" si="19"/>
        <v>15727287</v>
      </c>
      <c r="F102" s="458">
        <v>0</v>
      </c>
      <c r="G102" s="460">
        <f t="shared" si="23"/>
        <v>15727287</v>
      </c>
    </row>
    <row r="103" spans="1:7" s="330" customFormat="1" ht="15" customHeight="1">
      <c r="A103" s="459" t="s">
        <v>941</v>
      </c>
      <c r="B103" s="460">
        <v>279000</v>
      </c>
      <c r="C103" s="458">
        <v>0</v>
      </c>
      <c r="D103" s="483">
        <v>0</v>
      </c>
      <c r="E103" s="460">
        <f t="shared" si="19"/>
        <v>279000</v>
      </c>
      <c r="F103" s="458">
        <v>0</v>
      </c>
      <c r="G103" s="460">
        <f t="shared" si="23"/>
        <v>279000</v>
      </c>
    </row>
    <row r="104" spans="1:7" s="330" customFormat="1" ht="15" customHeight="1">
      <c r="A104" s="459" t="s">
        <v>771</v>
      </c>
      <c r="B104" s="460">
        <v>1860000</v>
      </c>
      <c r="C104" s="458">
        <v>0</v>
      </c>
      <c r="D104" s="483">
        <v>0</v>
      </c>
      <c r="E104" s="460">
        <f t="shared" si="19"/>
        <v>1860000</v>
      </c>
      <c r="F104" s="458">
        <v>0</v>
      </c>
      <c r="G104" s="460">
        <f t="shared" si="23"/>
        <v>1860000</v>
      </c>
    </row>
    <row r="105" spans="1:7" s="330" customFormat="1" ht="15" customHeight="1">
      <c r="A105" s="459" t="s">
        <v>609</v>
      </c>
      <c r="B105" s="394">
        <v>0</v>
      </c>
      <c r="C105" s="458">
        <v>0</v>
      </c>
      <c r="D105" s="460">
        <v>800000</v>
      </c>
      <c r="E105" s="460">
        <f t="shared" si="19"/>
        <v>800000</v>
      </c>
      <c r="F105" s="458"/>
      <c r="G105" s="460">
        <f t="shared" si="23"/>
        <v>800000</v>
      </c>
    </row>
    <row r="106" spans="1:7" s="330" customFormat="1" ht="15" customHeight="1">
      <c r="A106" s="459" t="s">
        <v>932</v>
      </c>
      <c r="B106" s="235">
        <v>279000</v>
      </c>
      <c r="C106" s="458">
        <v>0</v>
      </c>
      <c r="D106" s="483">
        <v>0</v>
      </c>
      <c r="E106" s="460">
        <f t="shared" si="19"/>
        <v>279000</v>
      </c>
      <c r="F106" s="458">
        <v>0</v>
      </c>
      <c r="G106" s="460">
        <f>+E106+F106</f>
        <v>279000</v>
      </c>
    </row>
    <row r="107" spans="1:7" s="330" customFormat="1" ht="15" customHeight="1">
      <c r="A107" s="456" t="s">
        <v>276</v>
      </c>
      <c r="B107" s="457">
        <f t="shared" ref="B107:G107" si="24">SUM(B108:B128)</f>
        <v>750521000</v>
      </c>
      <c r="C107" s="458">
        <f t="shared" si="24"/>
        <v>0</v>
      </c>
      <c r="D107" s="474">
        <f t="shared" si="24"/>
        <v>-32782600</v>
      </c>
      <c r="E107" s="457">
        <f t="shared" si="24"/>
        <v>717738400</v>
      </c>
      <c r="F107" s="458">
        <f t="shared" si="24"/>
        <v>0</v>
      </c>
      <c r="G107" s="457">
        <f t="shared" si="24"/>
        <v>717738400</v>
      </c>
    </row>
    <row r="108" spans="1:7" s="330" customFormat="1" ht="15" customHeight="1">
      <c r="A108" s="459" t="s">
        <v>261</v>
      </c>
      <c r="B108" s="460">
        <v>296000000</v>
      </c>
      <c r="C108" s="458">
        <v>0</v>
      </c>
      <c r="D108" s="483">
        <v>0</v>
      </c>
      <c r="E108" s="460">
        <f>B108+C108+D108</f>
        <v>296000000</v>
      </c>
      <c r="F108" s="458">
        <v>0</v>
      </c>
      <c r="G108" s="460">
        <f t="shared" ref="G108:G128" si="25">+E108+F108</f>
        <v>296000000</v>
      </c>
    </row>
    <row r="109" spans="1:7" s="333" customFormat="1" ht="15" customHeight="1">
      <c r="A109" s="459" t="s">
        <v>224</v>
      </c>
      <c r="B109" s="460">
        <v>8500000</v>
      </c>
      <c r="C109" s="458">
        <v>0</v>
      </c>
      <c r="D109" s="460">
        <v>917543</v>
      </c>
      <c r="E109" s="460">
        <f t="shared" ref="E109:E128" si="26">B109+C109+D109</f>
        <v>9417543</v>
      </c>
      <c r="F109" s="458">
        <v>0</v>
      </c>
      <c r="G109" s="460">
        <f t="shared" si="25"/>
        <v>9417543</v>
      </c>
    </row>
    <row r="110" spans="1:7" s="330" customFormat="1" ht="15" customHeight="1">
      <c r="A110" s="459" t="s">
        <v>225</v>
      </c>
      <c r="B110" s="460">
        <v>2790000</v>
      </c>
      <c r="C110" s="458">
        <v>0</v>
      </c>
      <c r="D110" s="483">
        <v>0</v>
      </c>
      <c r="E110" s="460">
        <f t="shared" si="26"/>
        <v>2790000</v>
      </c>
      <c r="F110" s="458">
        <v>0</v>
      </c>
      <c r="G110" s="460">
        <f t="shared" si="25"/>
        <v>2790000</v>
      </c>
    </row>
    <row r="111" spans="1:7" s="330" customFormat="1" ht="26.1" customHeight="1">
      <c r="A111" s="486" t="s">
        <v>226</v>
      </c>
      <c r="B111" s="484">
        <v>800000</v>
      </c>
      <c r="C111" s="487">
        <v>0</v>
      </c>
      <c r="D111" s="485">
        <v>0</v>
      </c>
      <c r="E111" s="484">
        <f t="shared" si="26"/>
        <v>800000</v>
      </c>
      <c r="F111" s="487">
        <v>0</v>
      </c>
      <c r="G111" s="484">
        <f t="shared" si="25"/>
        <v>800000</v>
      </c>
    </row>
    <row r="112" spans="1:7" s="330" customFormat="1" ht="26.1" customHeight="1">
      <c r="A112" s="486" t="s">
        <v>227</v>
      </c>
      <c r="B112" s="484">
        <v>2650000</v>
      </c>
      <c r="C112" s="487">
        <v>0</v>
      </c>
      <c r="D112" s="484">
        <v>2457880</v>
      </c>
      <c r="E112" s="484">
        <f t="shared" si="26"/>
        <v>5107880</v>
      </c>
      <c r="F112" s="487">
        <v>0</v>
      </c>
      <c r="G112" s="484">
        <f t="shared" si="25"/>
        <v>5107880</v>
      </c>
    </row>
    <row r="113" spans="1:7" s="330" customFormat="1" ht="15" customHeight="1">
      <c r="A113" s="459" t="s">
        <v>933</v>
      </c>
      <c r="B113" s="394">
        <v>0</v>
      </c>
      <c r="C113" s="458">
        <v>0</v>
      </c>
      <c r="D113" s="460">
        <v>750000</v>
      </c>
      <c r="E113" s="460">
        <f t="shared" si="26"/>
        <v>750000</v>
      </c>
      <c r="F113" s="458">
        <v>0</v>
      </c>
      <c r="G113" s="460">
        <f t="shared" si="25"/>
        <v>750000</v>
      </c>
    </row>
    <row r="114" spans="1:7" s="330" customFormat="1" ht="15" customHeight="1">
      <c r="A114" s="459" t="s">
        <v>228</v>
      </c>
      <c r="B114" s="460">
        <v>4100000</v>
      </c>
      <c r="C114" s="458">
        <v>0</v>
      </c>
      <c r="D114" s="460">
        <v>16368776</v>
      </c>
      <c r="E114" s="460">
        <f t="shared" si="26"/>
        <v>20468776</v>
      </c>
      <c r="F114" s="458">
        <v>0</v>
      </c>
      <c r="G114" s="460">
        <f t="shared" si="25"/>
        <v>20468776</v>
      </c>
    </row>
    <row r="115" spans="1:7" s="330" customFormat="1" ht="15" customHeight="1">
      <c r="A115" s="486" t="s">
        <v>772</v>
      </c>
      <c r="B115" s="484">
        <v>125000000</v>
      </c>
      <c r="C115" s="487">
        <v>0</v>
      </c>
      <c r="D115" s="485">
        <v>0</v>
      </c>
      <c r="E115" s="484">
        <f t="shared" si="26"/>
        <v>125000000</v>
      </c>
      <c r="F115" s="487">
        <v>0</v>
      </c>
      <c r="G115" s="484">
        <f t="shared" si="25"/>
        <v>125000000</v>
      </c>
    </row>
    <row r="116" spans="1:7" s="330" customFormat="1" ht="26.1" customHeight="1">
      <c r="A116" s="486" t="s">
        <v>229</v>
      </c>
      <c r="B116" s="484">
        <v>18522000</v>
      </c>
      <c r="C116" s="487">
        <v>0</v>
      </c>
      <c r="D116" s="484">
        <v>-10292854</v>
      </c>
      <c r="E116" s="484">
        <f t="shared" si="26"/>
        <v>8229146</v>
      </c>
      <c r="F116" s="487">
        <v>0</v>
      </c>
      <c r="G116" s="484">
        <f t="shared" si="25"/>
        <v>8229146</v>
      </c>
    </row>
    <row r="117" spans="1:7" s="330" customFormat="1" ht="15" customHeight="1">
      <c r="A117" s="459" t="s">
        <v>230</v>
      </c>
      <c r="B117" s="460">
        <v>558000</v>
      </c>
      <c r="C117" s="458">
        <v>0</v>
      </c>
      <c r="D117" s="483">
        <v>0</v>
      </c>
      <c r="E117" s="460">
        <f t="shared" si="26"/>
        <v>558000</v>
      </c>
      <c r="F117" s="458">
        <v>0</v>
      </c>
      <c r="G117" s="460">
        <f t="shared" si="25"/>
        <v>558000</v>
      </c>
    </row>
    <row r="118" spans="1:7" s="330" customFormat="1" ht="39" customHeight="1">
      <c r="A118" s="486" t="s">
        <v>828</v>
      </c>
      <c r="B118" s="484">
        <v>4000000</v>
      </c>
      <c r="C118" s="487">
        <v>0</v>
      </c>
      <c r="D118" s="485">
        <v>0</v>
      </c>
      <c r="E118" s="484">
        <f t="shared" si="26"/>
        <v>4000000</v>
      </c>
      <c r="F118" s="487">
        <v>0</v>
      </c>
      <c r="G118" s="484">
        <f t="shared" si="25"/>
        <v>4000000</v>
      </c>
    </row>
    <row r="119" spans="1:7" s="330" customFormat="1" ht="26.1" customHeight="1">
      <c r="A119" s="486" t="s">
        <v>805</v>
      </c>
      <c r="B119" s="484">
        <v>8000000</v>
      </c>
      <c r="C119" s="487">
        <v>0</v>
      </c>
      <c r="D119" s="485">
        <v>0</v>
      </c>
      <c r="E119" s="484">
        <f>B119+C119+D119</f>
        <v>8000000</v>
      </c>
      <c r="F119" s="487">
        <v>0</v>
      </c>
      <c r="G119" s="484">
        <f t="shared" si="25"/>
        <v>8000000</v>
      </c>
    </row>
    <row r="120" spans="1:7" s="330" customFormat="1" ht="26.1" customHeight="1">
      <c r="A120" s="486" t="s">
        <v>806</v>
      </c>
      <c r="B120" s="484">
        <v>3000000</v>
      </c>
      <c r="C120" s="487">
        <v>0</v>
      </c>
      <c r="D120" s="485">
        <v>0</v>
      </c>
      <c r="E120" s="484">
        <f t="shared" si="26"/>
        <v>3000000</v>
      </c>
      <c r="F120" s="487">
        <v>0</v>
      </c>
      <c r="G120" s="484">
        <f t="shared" si="25"/>
        <v>3000000</v>
      </c>
    </row>
    <row r="121" spans="1:7" s="333" customFormat="1" ht="26.1" customHeight="1">
      <c r="A121" s="486" t="s">
        <v>829</v>
      </c>
      <c r="B121" s="484">
        <v>1500000</v>
      </c>
      <c r="C121" s="487">
        <v>0</v>
      </c>
      <c r="D121" s="484">
        <v>2413640</v>
      </c>
      <c r="E121" s="484">
        <f t="shared" si="26"/>
        <v>3913640</v>
      </c>
      <c r="F121" s="487">
        <v>0</v>
      </c>
      <c r="G121" s="484">
        <f t="shared" si="25"/>
        <v>3913640</v>
      </c>
    </row>
    <row r="122" spans="1:7" s="330" customFormat="1" ht="15" customHeight="1">
      <c r="A122" s="459" t="s">
        <v>626</v>
      </c>
      <c r="B122" s="460">
        <v>2790000</v>
      </c>
      <c r="C122" s="458">
        <v>0</v>
      </c>
      <c r="D122" s="483">
        <v>0</v>
      </c>
      <c r="E122" s="460">
        <f t="shared" si="26"/>
        <v>2790000</v>
      </c>
      <c r="F122" s="458">
        <v>0</v>
      </c>
      <c r="G122" s="460">
        <f t="shared" si="25"/>
        <v>2790000</v>
      </c>
    </row>
    <row r="123" spans="1:7" s="330" customFormat="1" ht="15" customHeight="1">
      <c r="A123" s="538" t="s">
        <v>317</v>
      </c>
      <c r="B123" s="460">
        <v>17000000</v>
      </c>
      <c r="C123" s="458">
        <v>0</v>
      </c>
      <c r="D123" s="460">
        <v>840822</v>
      </c>
      <c r="E123" s="460">
        <f t="shared" si="26"/>
        <v>17840822</v>
      </c>
      <c r="F123" s="458">
        <v>0</v>
      </c>
      <c r="G123" s="460">
        <f t="shared" si="25"/>
        <v>17840822</v>
      </c>
    </row>
    <row r="124" spans="1:7" s="330" customFormat="1" ht="15" customHeight="1">
      <c r="A124" s="538" t="s">
        <v>610</v>
      </c>
      <c r="B124" s="460">
        <v>115000000</v>
      </c>
      <c r="C124" s="458">
        <v>0</v>
      </c>
      <c r="D124" s="483">
        <v>0</v>
      </c>
      <c r="E124" s="460">
        <f t="shared" si="26"/>
        <v>115000000</v>
      </c>
      <c r="F124" s="458">
        <v>0</v>
      </c>
      <c r="G124" s="460">
        <f t="shared" si="25"/>
        <v>115000000</v>
      </c>
    </row>
    <row r="125" spans="1:7" s="330" customFormat="1" ht="15" customHeight="1">
      <c r="A125" s="538" t="s">
        <v>333</v>
      </c>
      <c r="B125" s="460">
        <v>91939000</v>
      </c>
      <c r="C125" s="458">
        <v>0</v>
      </c>
      <c r="D125" s="460">
        <v>-50808807</v>
      </c>
      <c r="E125" s="460">
        <f t="shared" si="26"/>
        <v>41130193</v>
      </c>
      <c r="F125" s="458">
        <v>0</v>
      </c>
      <c r="G125" s="460">
        <f t="shared" si="25"/>
        <v>41130193</v>
      </c>
    </row>
    <row r="126" spans="1:7" s="330" customFormat="1" ht="15" customHeight="1">
      <c r="A126" s="538" t="s">
        <v>949</v>
      </c>
      <c r="B126" s="460">
        <v>372000</v>
      </c>
      <c r="C126" s="458">
        <v>0</v>
      </c>
      <c r="D126" s="460">
        <v>618000</v>
      </c>
      <c r="E126" s="460">
        <f t="shared" si="26"/>
        <v>990000</v>
      </c>
      <c r="F126" s="458">
        <v>0</v>
      </c>
      <c r="G126" s="460">
        <f t="shared" si="25"/>
        <v>990000</v>
      </c>
    </row>
    <row r="127" spans="1:7" s="330" customFormat="1" ht="15" customHeight="1">
      <c r="A127" s="538" t="s">
        <v>807</v>
      </c>
      <c r="B127" s="460">
        <v>44000000</v>
      </c>
      <c r="C127" s="458">
        <v>0</v>
      </c>
      <c r="D127" s="460">
        <v>3952400</v>
      </c>
      <c r="E127" s="460">
        <f t="shared" si="26"/>
        <v>47952400</v>
      </c>
      <c r="F127" s="458">
        <v>0</v>
      </c>
      <c r="G127" s="460">
        <f t="shared" si="25"/>
        <v>47952400</v>
      </c>
    </row>
    <row r="128" spans="1:7" s="330" customFormat="1" ht="26.1" customHeight="1">
      <c r="A128" s="541" t="s">
        <v>808</v>
      </c>
      <c r="B128" s="484">
        <v>4000000</v>
      </c>
      <c r="C128" s="487">
        <v>0</v>
      </c>
      <c r="D128" s="485">
        <v>0</v>
      </c>
      <c r="E128" s="484">
        <f t="shared" si="26"/>
        <v>4000000</v>
      </c>
      <c r="F128" s="487">
        <v>0</v>
      </c>
      <c r="G128" s="484">
        <f t="shared" si="25"/>
        <v>4000000</v>
      </c>
    </row>
    <row r="129" spans="1:7" s="330" customFormat="1" ht="20.85" customHeight="1" thickBot="1">
      <c r="A129" s="456" t="s">
        <v>574</v>
      </c>
      <c r="B129" s="475">
        <f t="shared" ref="B129:G129" si="27">B4+B27+B41+B48+B55+B63</f>
        <v>3156586000</v>
      </c>
      <c r="C129" s="476">
        <f t="shared" si="27"/>
        <v>0</v>
      </c>
      <c r="D129" s="488">
        <f t="shared" si="27"/>
        <v>0</v>
      </c>
      <c r="E129" s="475">
        <f t="shared" si="27"/>
        <v>3156586000</v>
      </c>
      <c r="F129" s="476">
        <f t="shared" si="27"/>
        <v>0</v>
      </c>
      <c r="G129" s="475">
        <f t="shared" si="27"/>
        <v>3156586000</v>
      </c>
    </row>
    <row r="130" spans="1:7" ht="16.5" thickTop="1">
      <c r="A130" s="477"/>
      <c r="B130" s="478"/>
      <c r="C130" s="478"/>
      <c r="D130" s="478"/>
      <c r="E130" s="478"/>
      <c r="F130" s="479"/>
      <c r="G130" s="480"/>
    </row>
    <row r="131" spans="1:7">
      <c r="A131" s="477"/>
      <c r="B131" s="481"/>
      <c r="C131" s="481"/>
      <c r="D131" s="481"/>
      <c r="E131" s="481"/>
      <c r="F131" s="482"/>
      <c r="G131" s="477"/>
    </row>
    <row r="132" spans="1:7">
      <c r="A132" s="477"/>
      <c r="B132" s="481"/>
      <c r="C132" s="481"/>
      <c r="D132" s="481"/>
      <c r="E132" s="481"/>
      <c r="F132" s="482"/>
      <c r="G132" s="477"/>
    </row>
    <row r="133" spans="1:7">
      <c r="A133" s="477"/>
      <c r="B133" s="481"/>
      <c r="C133" s="481"/>
      <c r="D133" s="481"/>
      <c r="E133" s="481"/>
      <c r="F133" s="482"/>
      <c r="G133" s="477"/>
    </row>
    <row r="134" spans="1:7">
      <c r="A134" s="477"/>
      <c r="B134" s="481"/>
      <c r="C134" s="481"/>
      <c r="D134" s="481"/>
      <c r="E134" s="481"/>
      <c r="F134" s="482"/>
      <c r="G134" s="477"/>
    </row>
    <row r="135" spans="1:7">
      <c r="A135" s="477"/>
      <c r="B135" s="481"/>
      <c r="C135" s="481"/>
      <c r="D135" s="481"/>
      <c r="E135" s="481"/>
      <c r="F135" s="482"/>
      <c r="G135" s="477"/>
    </row>
    <row r="136" spans="1:7">
      <c r="A136" s="477"/>
      <c r="B136" s="481"/>
      <c r="C136" s="481"/>
      <c r="D136" s="481"/>
      <c r="E136" s="481"/>
      <c r="F136" s="482"/>
      <c r="G136" s="477"/>
    </row>
    <row r="137" spans="1:7">
      <c r="A137" s="477"/>
      <c r="B137" s="481"/>
      <c r="C137" s="481"/>
      <c r="D137" s="481"/>
      <c r="E137" s="481"/>
      <c r="F137" s="482"/>
      <c r="G137" s="477"/>
    </row>
    <row r="138" spans="1:7">
      <c r="A138" s="477"/>
      <c r="B138" s="481"/>
      <c r="C138" s="481"/>
      <c r="D138" s="481"/>
      <c r="E138" s="481"/>
      <c r="F138" s="482"/>
      <c r="G138" s="477"/>
    </row>
    <row r="139" spans="1:7">
      <c r="A139" s="477"/>
      <c r="B139" s="481"/>
      <c r="C139" s="481"/>
      <c r="D139" s="481"/>
      <c r="E139" s="481"/>
      <c r="F139" s="482"/>
      <c r="G139" s="477"/>
    </row>
    <row r="140" spans="1:7">
      <c r="A140" s="477"/>
      <c r="B140" s="481"/>
      <c r="C140" s="481"/>
      <c r="D140" s="481"/>
      <c r="E140" s="481"/>
      <c r="F140" s="482"/>
      <c r="G140" s="477"/>
    </row>
    <row r="141" spans="1:7">
      <c r="A141" s="477"/>
      <c r="B141" s="481"/>
      <c r="C141" s="481"/>
      <c r="D141" s="481"/>
      <c r="E141" s="481"/>
      <c r="F141" s="482"/>
      <c r="G141" s="477"/>
    </row>
    <row r="142" spans="1:7">
      <c r="A142" s="477"/>
      <c r="B142" s="481"/>
      <c r="C142" s="481"/>
      <c r="D142" s="481"/>
      <c r="E142" s="481"/>
      <c r="F142" s="482"/>
      <c r="G142" s="477"/>
    </row>
    <row r="143" spans="1:7">
      <c r="A143" s="477"/>
      <c r="B143" s="481"/>
      <c r="C143" s="481"/>
      <c r="D143" s="481"/>
      <c r="E143" s="481"/>
      <c r="F143" s="482"/>
      <c r="G143" s="477"/>
    </row>
    <row r="144" spans="1:7">
      <c r="A144" s="477"/>
      <c r="B144" s="481"/>
      <c r="C144" s="481"/>
      <c r="D144" s="481"/>
      <c r="E144" s="481"/>
      <c r="F144" s="482"/>
      <c r="G144" s="477"/>
    </row>
    <row r="145" spans="1:7">
      <c r="A145" s="477"/>
      <c r="B145" s="481"/>
      <c r="C145" s="481"/>
      <c r="D145" s="481"/>
      <c r="E145" s="481"/>
      <c r="F145" s="482"/>
      <c r="G145" s="477"/>
    </row>
    <row r="146" spans="1:7">
      <c r="A146" s="477"/>
      <c r="B146" s="481"/>
      <c r="C146" s="481"/>
      <c r="D146" s="481"/>
      <c r="E146" s="481"/>
      <c r="F146" s="482"/>
      <c r="G146" s="477"/>
    </row>
    <row r="147" spans="1:7">
      <c r="A147" s="477"/>
      <c r="B147" s="481"/>
      <c r="C147" s="481"/>
      <c r="D147" s="481"/>
      <c r="E147" s="481"/>
      <c r="F147" s="482"/>
      <c r="G147" s="477"/>
    </row>
    <row r="148" spans="1:7">
      <c r="A148" s="477"/>
      <c r="B148" s="481"/>
      <c r="C148" s="481"/>
      <c r="D148" s="481"/>
      <c r="E148" s="481"/>
      <c r="F148" s="482"/>
      <c r="G148" s="477"/>
    </row>
    <row r="149" spans="1:7">
      <c r="A149" s="477"/>
      <c r="B149" s="481"/>
      <c r="C149" s="481"/>
      <c r="D149" s="481"/>
      <c r="E149" s="481"/>
      <c r="F149" s="482"/>
      <c r="G149" s="477"/>
    </row>
    <row r="150" spans="1:7">
      <c r="A150" s="477"/>
      <c r="B150" s="481"/>
      <c r="C150" s="481"/>
      <c r="D150" s="481"/>
      <c r="E150" s="481"/>
      <c r="F150" s="482"/>
      <c r="G150" s="477"/>
    </row>
    <row r="151" spans="1:7">
      <c r="A151" s="477"/>
      <c r="B151" s="481"/>
      <c r="C151" s="481"/>
      <c r="D151" s="481"/>
      <c r="E151" s="481"/>
      <c r="F151" s="482"/>
      <c r="G151" s="477"/>
    </row>
    <row r="152" spans="1:7">
      <c r="A152" s="477"/>
      <c r="B152" s="481"/>
      <c r="C152" s="481"/>
      <c r="D152" s="481"/>
      <c r="E152" s="481"/>
      <c r="F152" s="482"/>
      <c r="G152" s="477"/>
    </row>
    <row r="153" spans="1:7">
      <c r="A153" s="477"/>
      <c r="B153" s="481"/>
      <c r="C153" s="481"/>
      <c r="D153" s="481"/>
      <c r="E153" s="481"/>
      <c r="F153" s="482"/>
      <c r="G153" s="477"/>
    </row>
    <row r="154" spans="1:7">
      <c r="A154" s="477"/>
      <c r="B154" s="481"/>
      <c r="C154" s="481"/>
      <c r="D154" s="481"/>
      <c r="E154" s="481"/>
      <c r="F154" s="482"/>
      <c r="G154" s="477"/>
    </row>
    <row r="155" spans="1:7">
      <c r="A155" s="477"/>
      <c r="B155" s="481"/>
      <c r="C155" s="481"/>
      <c r="D155" s="481"/>
      <c r="E155" s="481"/>
      <c r="F155" s="482"/>
      <c r="G155" s="477"/>
    </row>
    <row r="156" spans="1:7">
      <c r="A156" s="477"/>
      <c r="B156" s="481"/>
      <c r="C156" s="481"/>
      <c r="D156" s="481"/>
      <c r="E156" s="481"/>
      <c r="F156" s="482"/>
      <c r="G156" s="477"/>
    </row>
    <row r="157" spans="1:7">
      <c r="A157" s="477"/>
      <c r="B157" s="481"/>
      <c r="C157" s="481"/>
      <c r="D157" s="481"/>
      <c r="E157" s="481"/>
      <c r="F157" s="482"/>
      <c r="G157" s="477"/>
    </row>
    <row r="158" spans="1:7">
      <c r="A158" s="477"/>
      <c r="B158" s="481"/>
      <c r="C158" s="481"/>
      <c r="D158" s="481"/>
      <c r="E158" s="481"/>
      <c r="F158" s="482"/>
      <c r="G158" s="477"/>
    </row>
    <row r="159" spans="1:7">
      <c r="A159" s="477"/>
      <c r="B159" s="481"/>
      <c r="C159" s="481"/>
      <c r="D159" s="481"/>
      <c r="E159" s="481"/>
      <c r="F159" s="482"/>
      <c r="G159" s="477"/>
    </row>
    <row r="160" spans="1:7">
      <c r="A160" s="477"/>
      <c r="B160" s="481"/>
      <c r="C160" s="481"/>
      <c r="D160" s="481"/>
      <c r="E160" s="481"/>
      <c r="F160" s="482"/>
      <c r="G160" s="477"/>
    </row>
    <row r="161" spans="1:7">
      <c r="A161" s="477"/>
      <c r="B161" s="481"/>
      <c r="C161" s="481"/>
      <c r="D161" s="481"/>
      <c r="E161" s="481"/>
      <c r="F161" s="482"/>
      <c r="G161" s="477"/>
    </row>
    <row r="162" spans="1:7">
      <c r="A162" s="477"/>
      <c r="B162" s="481"/>
      <c r="C162" s="481"/>
      <c r="D162" s="481"/>
      <c r="E162" s="481"/>
      <c r="F162" s="482"/>
      <c r="G162" s="477"/>
    </row>
    <row r="163" spans="1:7">
      <c r="A163" s="477"/>
      <c r="B163" s="481"/>
      <c r="C163" s="481"/>
      <c r="D163" s="481"/>
      <c r="E163" s="481"/>
      <c r="F163" s="482"/>
      <c r="G163" s="477"/>
    </row>
    <row r="164" spans="1:7">
      <c r="A164" s="477"/>
      <c r="B164" s="481"/>
      <c r="C164" s="481"/>
      <c r="D164" s="481"/>
      <c r="E164" s="481"/>
      <c r="F164" s="482"/>
      <c r="G164" s="477"/>
    </row>
    <row r="165" spans="1:7">
      <c r="A165" s="477"/>
      <c r="B165" s="481"/>
      <c r="C165" s="481"/>
      <c r="D165" s="481"/>
      <c r="E165" s="481"/>
      <c r="F165" s="482"/>
      <c r="G165" s="477"/>
    </row>
    <row r="166" spans="1:7">
      <c r="A166" s="477"/>
      <c r="B166" s="481"/>
      <c r="C166" s="481"/>
      <c r="D166" s="481"/>
      <c r="E166" s="481"/>
      <c r="F166" s="482"/>
      <c r="G166" s="477"/>
    </row>
    <row r="167" spans="1:7">
      <c r="A167" s="477"/>
      <c r="B167" s="481"/>
      <c r="C167" s="481"/>
      <c r="D167" s="481"/>
      <c r="E167" s="481"/>
      <c r="F167" s="482"/>
      <c r="G167" s="477"/>
    </row>
    <row r="168" spans="1:7">
      <c r="A168" s="477"/>
      <c r="B168" s="481"/>
      <c r="C168" s="481"/>
      <c r="D168" s="481"/>
      <c r="E168" s="481"/>
      <c r="F168" s="482"/>
      <c r="G168" s="477"/>
    </row>
    <row r="169" spans="1:7">
      <c r="A169" s="477"/>
      <c r="B169" s="481"/>
      <c r="C169" s="481"/>
      <c r="D169" s="481"/>
      <c r="E169" s="481"/>
      <c r="F169" s="482"/>
      <c r="G169" s="477"/>
    </row>
    <row r="170" spans="1:7">
      <c r="A170" s="477"/>
      <c r="B170" s="481"/>
      <c r="C170" s="481"/>
      <c r="D170" s="481"/>
      <c r="E170" s="481"/>
      <c r="F170" s="482"/>
      <c r="G170" s="477"/>
    </row>
    <row r="171" spans="1:7">
      <c r="A171" s="477"/>
      <c r="B171" s="481"/>
      <c r="C171" s="481"/>
      <c r="D171" s="481"/>
      <c r="E171" s="481"/>
      <c r="F171" s="482"/>
      <c r="G171" s="477"/>
    </row>
    <row r="172" spans="1:7">
      <c r="A172" s="477"/>
      <c r="B172" s="481"/>
      <c r="C172" s="481"/>
      <c r="D172" s="481"/>
      <c r="E172" s="481"/>
      <c r="F172" s="482"/>
      <c r="G172" s="477"/>
    </row>
    <row r="173" spans="1:7">
      <c r="A173" s="477"/>
      <c r="B173" s="481"/>
      <c r="C173" s="481"/>
      <c r="D173" s="481"/>
      <c r="E173" s="481"/>
      <c r="F173" s="482"/>
      <c r="G173" s="477"/>
    </row>
    <row r="174" spans="1:7">
      <c r="A174" s="477"/>
      <c r="B174" s="481"/>
      <c r="C174" s="481"/>
      <c r="D174" s="481"/>
      <c r="E174" s="481"/>
      <c r="F174" s="482"/>
      <c r="G174" s="477"/>
    </row>
    <row r="175" spans="1:7">
      <c r="A175" s="477"/>
      <c r="B175" s="481"/>
      <c r="C175" s="481"/>
      <c r="D175" s="481"/>
      <c r="E175" s="481"/>
      <c r="F175" s="482"/>
      <c r="G175" s="477"/>
    </row>
    <row r="176" spans="1:7">
      <c r="A176" s="477"/>
      <c r="B176" s="481"/>
      <c r="C176" s="481"/>
      <c r="D176" s="481"/>
      <c r="E176" s="481"/>
      <c r="F176" s="482"/>
      <c r="G176" s="477"/>
    </row>
    <row r="177" spans="1:7">
      <c r="A177" s="477"/>
      <c r="B177" s="481"/>
      <c r="C177" s="481"/>
      <c r="D177" s="481"/>
      <c r="E177" s="481"/>
      <c r="F177" s="482"/>
      <c r="G177" s="477"/>
    </row>
    <row r="178" spans="1:7">
      <c r="A178" s="477"/>
      <c r="B178" s="481"/>
      <c r="C178" s="481"/>
      <c r="D178" s="481"/>
      <c r="E178" s="481"/>
      <c r="F178" s="482"/>
      <c r="G178" s="477"/>
    </row>
    <row r="179" spans="1:7">
      <c r="A179" s="477"/>
      <c r="B179" s="481"/>
      <c r="C179" s="481"/>
      <c r="D179" s="481"/>
      <c r="E179" s="481"/>
      <c r="F179" s="482"/>
      <c r="G179" s="477"/>
    </row>
    <row r="180" spans="1:7">
      <c r="A180" s="477"/>
      <c r="B180" s="481"/>
      <c r="C180" s="481"/>
      <c r="D180" s="481"/>
      <c r="E180" s="481"/>
      <c r="F180" s="482"/>
      <c r="G180" s="477"/>
    </row>
    <row r="181" spans="1:7">
      <c r="A181" s="477"/>
      <c r="B181" s="481"/>
      <c r="C181" s="481"/>
      <c r="D181" s="481"/>
      <c r="E181" s="481"/>
      <c r="F181" s="482"/>
      <c r="G181" s="477"/>
    </row>
    <row r="182" spans="1:7">
      <c r="A182" s="477"/>
      <c r="B182" s="481"/>
      <c r="C182" s="481"/>
      <c r="D182" s="481"/>
      <c r="E182" s="481"/>
      <c r="F182" s="482"/>
      <c r="G182" s="477"/>
    </row>
    <row r="183" spans="1:7">
      <c r="A183" s="477"/>
      <c r="B183" s="481"/>
      <c r="C183" s="481"/>
      <c r="D183" s="481"/>
      <c r="E183" s="481"/>
      <c r="F183" s="482"/>
      <c r="G183" s="477"/>
    </row>
    <row r="184" spans="1:7">
      <c r="A184" s="477"/>
      <c r="B184" s="481"/>
      <c r="C184" s="481"/>
      <c r="D184" s="481"/>
      <c r="E184" s="481"/>
      <c r="F184" s="482"/>
      <c r="G184" s="477"/>
    </row>
    <row r="185" spans="1:7">
      <c r="A185" s="477"/>
      <c r="B185" s="481"/>
      <c r="C185" s="481"/>
      <c r="D185" s="481"/>
      <c r="E185" s="481"/>
      <c r="F185" s="482"/>
      <c r="G185" s="477"/>
    </row>
    <row r="186" spans="1:7">
      <c r="A186" s="477"/>
      <c r="B186" s="481"/>
      <c r="C186" s="481"/>
      <c r="D186" s="481"/>
      <c r="E186" s="481"/>
      <c r="F186" s="482"/>
      <c r="G186" s="477"/>
    </row>
    <row r="187" spans="1:7">
      <c r="A187" s="477"/>
      <c r="B187" s="481"/>
      <c r="C187" s="481"/>
      <c r="D187" s="481"/>
      <c r="E187" s="481"/>
      <c r="F187" s="482"/>
      <c r="G187" s="477"/>
    </row>
    <row r="188" spans="1:7">
      <c r="A188" s="477"/>
      <c r="B188" s="481"/>
      <c r="C188" s="481"/>
      <c r="D188" s="481"/>
      <c r="E188" s="481"/>
      <c r="F188" s="482"/>
      <c r="G188" s="477"/>
    </row>
    <row r="189" spans="1:7">
      <c r="A189" s="477"/>
      <c r="B189" s="481"/>
      <c r="C189" s="481"/>
      <c r="D189" s="481"/>
      <c r="E189" s="481"/>
      <c r="F189" s="482"/>
      <c r="G189" s="477"/>
    </row>
    <row r="190" spans="1:7">
      <c r="A190" s="477"/>
      <c r="B190" s="481"/>
      <c r="C190" s="481"/>
      <c r="D190" s="481"/>
      <c r="E190" s="481"/>
      <c r="F190" s="482"/>
      <c r="G190" s="477"/>
    </row>
    <row r="191" spans="1:7">
      <c r="A191" s="477"/>
      <c r="B191" s="481"/>
      <c r="C191" s="481"/>
      <c r="D191" s="481"/>
      <c r="E191" s="481"/>
      <c r="F191" s="482"/>
      <c r="G191" s="477"/>
    </row>
    <row r="192" spans="1:7">
      <c r="A192" s="477"/>
      <c r="B192" s="481"/>
      <c r="C192" s="481"/>
      <c r="D192" s="481"/>
      <c r="E192" s="481"/>
      <c r="F192" s="482"/>
      <c r="G192" s="477"/>
    </row>
    <row r="193" spans="1:7">
      <c r="A193" s="477"/>
      <c r="B193" s="481"/>
      <c r="C193" s="481"/>
      <c r="D193" s="481"/>
      <c r="E193" s="481"/>
      <c r="F193" s="482"/>
      <c r="G193" s="477"/>
    </row>
    <row r="194" spans="1:7">
      <c r="A194" s="477"/>
      <c r="B194" s="481"/>
      <c r="C194" s="481"/>
      <c r="D194" s="481"/>
      <c r="E194" s="481"/>
      <c r="F194" s="482"/>
      <c r="G194" s="477"/>
    </row>
    <row r="195" spans="1:7">
      <c r="A195" s="477"/>
      <c r="B195" s="481"/>
      <c r="C195" s="481"/>
      <c r="D195" s="481"/>
      <c r="E195" s="481"/>
      <c r="F195" s="482"/>
      <c r="G195" s="477"/>
    </row>
    <row r="196" spans="1:7">
      <c r="A196" s="477"/>
      <c r="B196" s="481"/>
      <c r="C196" s="481"/>
      <c r="D196" s="481"/>
      <c r="E196" s="481"/>
      <c r="F196" s="482"/>
      <c r="G196" s="477"/>
    </row>
    <row r="197" spans="1:7">
      <c r="A197" s="477"/>
      <c r="B197" s="481"/>
      <c r="C197" s="481"/>
      <c r="D197" s="481"/>
      <c r="E197" s="481"/>
      <c r="F197" s="482"/>
      <c r="G197" s="477"/>
    </row>
    <row r="198" spans="1:7">
      <c r="A198" s="477"/>
      <c r="B198" s="481"/>
      <c r="C198" s="481"/>
      <c r="D198" s="481"/>
      <c r="E198" s="481"/>
      <c r="F198" s="482"/>
      <c r="G198" s="477"/>
    </row>
    <row r="199" spans="1:7">
      <c r="A199" s="477"/>
      <c r="B199" s="481"/>
      <c r="C199" s="481"/>
      <c r="D199" s="481"/>
      <c r="E199" s="481"/>
      <c r="F199" s="482"/>
      <c r="G199" s="477"/>
    </row>
    <row r="200" spans="1:7">
      <c r="A200" s="477"/>
      <c r="B200" s="481"/>
      <c r="C200" s="481"/>
      <c r="D200" s="481"/>
      <c r="E200" s="481"/>
      <c r="F200" s="482"/>
      <c r="G200" s="477"/>
    </row>
    <row r="201" spans="1:7">
      <c r="A201" s="477"/>
      <c r="B201" s="481"/>
      <c r="C201" s="481"/>
      <c r="D201" s="481"/>
      <c r="E201" s="481"/>
      <c r="F201" s="482"/>
      <c r="G201" s="477"/>
    </row>
    <row r="202" spans="1:7">
      <c r="A202" s="477"/>
      <c r="B202" s="481"/>
      <c r="C202" s="481"/>
      <c r="D202" s="481"/>
      <c r="E202" s="481"/>
      <c r="F202" s="482"/>
      <c r="G202" s="477"/>
    </row>
    <row r="203" spans="1:7">
      <c r="A203" s="477"/>
      <c r="B203" s="481"/>
      <c r="C203" s="481"/>
      <c r="D203" s="481"/>
      <c r="E203" s="481"/>
      <c r="F203" s="482"/>
      <c r="G203" s="477"/>
    </row>
    <row r="204" spans="1:7">
      <c r="A204" s="477"/>
      <c r="B204" s="481"/>
      <c r="C204" s="481"/>
      <c r="D204" s="481"/>
      <c r="E204" s="481"/>
      <c r="F204" s="482"/>
      <c r="G204" s="477"/>
    </row>
    <row r="205" spans="1:7">
      <c r="A205" s="477"/>
      <c r="B205" s="481"/>
      <c r="C205" s="481"/>
      <c r="D205" s="481"/>
      <c r="E205" s="481"/>
      <c r="F205" s="482"/>
      <c r="G205" s="477"/>
    </row>
    <row r="206" spans="1:7">
      <c r="A206" s="477"/>
      <c r="B206" s="481"/>
      <c r="C206" s="481"/>
      <c r="D206" s="481"/>
      <c r="E206" s="481"/>
      <c r="F206" s="482"/>
      <c r="G206" s="477"/>
    </row>
    <row r="207" spans="1:7">
      <c r="A207" s="477"/>
      <c r="B207" s="481"/>
      <c r="C207" s="481"/>
      <c r="D207" s="481"/>
      <c r="E207" s="481"/>
      <c r="F207" s="482"/>
      <c r="G207" s="477"/>
    </row>
    <row r="208" spans="1:7">
      <c r="A208" s="477"/>
      <c r="B208" s="481"/>
      <c r="C208" s="481"/>
      <c r="D208" s="481"/>
      <c r="E208" s="481"/>
      <c r="F208" s="482"/>
      <c r="G208" s="477"/>
    </row>
    <row r="209" spans="1:7">
      <c r="A209" s="477"/>
      <c r="B209" s="481"/>
      <c r="C209" s="481"/>
      <c r="D209" s="481"/>
      <c r="E209" s="481"/>
      <c r="F209" s="482"/>
      <c r="G209" s="477"/>
    </row>
    <row r="210" spans="1:7">
      <c r="A210" s="477"/>
      <c r="B210" s="481"/>
      <c r="C210" s="481"/>
      <c r="D210" s="481"/>
      <c r="E210" s="481"/>
      <c r="F210" s="482"/>
      <c r="G210" s="477"/>
    </row>
    <row r="211" spans="1:7">
      <c r="A211" s="477"/>
      <c r="B211" s="481"/>
      <c r="C211" s="481"/>
      <c r="D211" s="481"/>
      <c r="E211" s="481"/>
      <c r="F211" s="482"/>
      <c r="G211" s="477"/>
    </row>
    <row r="212" spans="1:7">
      <c r="A212" s="477"/>
      <c r="B212" s="481"/>
      <c r="C212" s="481"/>
      <c r="D212" s="481"/>
      <c r="E212" s="481"/>
      <c r="F212" s="482"/>
      <c r="G212" s="477"/>
    </row>
    <row r="213" spans="1:7">
      <c r="A213" s="477"/>
      <c r="B213" s="481"/>
      <c r="C213" s="481"/>
      <c r="D213" s="481"/>
      <c r="E213" s="481"/>
      <c r="F213" s="482"/>
      <c r="G213" s="477"/>
    </row>
    <row r="214" spans="1:7">
      <c r="A214" s="477"/>
      <c r="B214" s="481"/>
      <c r="C214" s="481"/>
      <c r="D214" s="481"/>
      <c r="E214" s="481"/>
      <c r="F214" s="482"/>
      <c r="G214" s="477"/>
    </row>
    <row r="215" spans="1:7">
      <c r="A215" s="477"/>
      <c r="B215" s="481"/>
      <c r="C215" s="481"/>
      <c r="D215" s="481"/>
      <c r="E215" s="481"/>
      <c r="F215" s="482"/>
      <c r="G215" s="477"/>
    </row>
    <row r="216" spans="1:7">
      <c r="A216" s="477"/>
      <c r="B216" s="481"/>
      <c r="C216" s="481"/>
      <c r="D216" s="481"/>
      <c r="E216" s="481"/>
      <c r="F216" s="482"/>
      <c r="G216" s="477"/>
    </row>
    <row r="217" spans="1:7">
      <c r="A217" s="477"/>
      <c r="B217" s="481"/>
      <c r="C217" s="481"/>
      <c r="D217" s="481"/>
      <c r="E217" s="481"/>
      <c r="F217" s="482"/>
      <c r="G217" s="477"/>
    </row>
    <row r="218" spans="1:7">
      <c r="A218" s="477"/>
      <c r="B218" s="481"/>
      <c r="C218" s="481"/>
      <c r="D218" s="481"/>
      <c r="E218" s="481"/>
      <c r="F218" s="482"/>
      <c r="G218" s="477"/>
    </row>
    <row r="219" spans="1:7">
      <c r="A219" s="477"/>
      <c r="B219" s="481"/>
      <c r="C219" s="481"/>
      <c r="D219" s="481"/>
      <c r="E219" s="481"/>
      <c r="F219" s="482"/>
      <c r="G219" s="477"/>
    </row>
    <row r="220" spans="1:7">
      <c r="A220" s="477"/>
      <c r="B220" s="481"/>
      <c r="C220" s="481"/>
      <c r="D220" s="481"/>
      <c r="E220" s="481"/>
      <c r="F220" s="482"/>
      <c r="G220" s="477"/>
    </row>
    <row r="221" spans="1:7">
      <c r="A221" s="477"/>
      <c r="B221" s="481"/>
      <c r="C221" s="481"/>
      <c r="D221" s="481"/>
      <c r="E221" s="481"/>
      <c r="F221" s="482"/>
      <c r="G221" s="477"/>
    </row>
    <row r="222" spans="1:7">
      <c r="A222" s="477"/>
      <c r="B222" s="481"/>
      <c r="C222" s="481"/>
      <c r="D222" s="481"/>
      <c r="E222" s="481"/>
      <c r="F222" s="482"/>
      <c r="G222" s="477"/>
    </row>
    <row r="223" spans="1:7">
      <c r="A223" s="477"/>
      <c r="B223" s="481"/>
      <c r="C223" s="481"/>
      <c r="D223" s="481"/>
      <c r="E223" s="481"/>
      <c r="F223" s="482"/>
      <c r="G223" s="477"/>
    </row>
    <row r="224" spans="1:7">
      <c r="A224" s="477"/>
      <c r="B224" s="481"/>
      <c r="C224" s="481"/>
      <c r="D224" s="481"/>
      <c r="E224" s="481"/>
      <c r="F224" s="482"/>
      <c r="G224" s="477"/>
    </row>
    <row r="225" spans="1:7">
      <c r="A225" s="477"/>
      <c r="B225" s="481"/>
      <c r="C225" s="481"/>
      <c r="D225" s="481"/>
      <c r="E225" s="481"/>
      <c r="F225" s="482"/>
      <c r="G225" s="477"/>
    </row>
    <row r="226" spans="1:7">
      <c r="A226" s="477"/>
      <c r="B226" s="481"/>
      <c r="C226" s="481"/>
      <c r="D226" s="481"/>
      <c r="E226" s="481"/>
      <c r="F226" s="482"/>
      <c r="G226" s="477"/>
    </row>
    <row r="227" spans="1:7">
      <c r="A227" s="477"/>
      <c r="B227" s="481"/>
      <c r="C227" s="481"/>
      <c r="D227" s="481"/>
      <c r="E227" s="481"/>
      <c r="F227" s="482"/>
      <c r="G227" s="477"/>
    </row>
    <row r="228" spans="1:7">
      <c r="A228" s="477"/>
      <c r="B228" s="481"/>
      <c r="C228" s="481"/>
      <c r="D228" s="481"/>
      <c r="E228" s="481"/>
      <c r="F228" s="482"/>
      <c r="G228" s="477"/>
    </row>
    <row r="229" spans="1:7">
      <c r="A229" s="477"/>
      <c r="B229" s="481"/>
      <c r="C229" s="481"/>
      <c r="D229" s="481"/>
      <c r="E229" s="481"/>
      <c r="F229" s="482"/>
      <c r="G229" s="477"/>
    </row>
    <row r="230" spans="1:7">
      <c r="A230" s="477"/>
      <c r="B230" s="481"/>
      <c r="C230" s="481"/>
      <c r="D230" s="481"/>
      <c r="E230" s="481"/>
      <c r="F230" s="482"/>
      <c r="G230" s="477"/>
    </row>
    <row r="231" spans="1:7">
      <c r="A231" s="477"/>
      <c r="B231" s="481"/>
      <c r="C231" s="481"/>
      <c r="D231" s="481"/>
      <c r="E231" s="481"/>
      <c r="F231" s="482"/>
      <c r="G231" s="477"/>
    </row>
    <row r="232" spans="1:7">
      <c r="A232" s="477"/>
      <c r="B232" s="481"/>
      <c r="C232" s="481"/>
      <c r="D232" s="481"/>
      <c r="E232" s="481"/>
      <c r="F232" s="482"/>
      <c r="G232" s="477"/>
    </row>
    <row r="233" spans="1:7">
      <c r="A233" s="477"/>
      <c r="B233" s="481"/>
      <c r="C233" s="481"/>
      <c r="D233" s="481"/>
      <c r="E233" s="481"/>
      <c r="F233" s="482"/>
      <c r="G233" s="477"/>
    </row>
    <row r="234" spans="1:7">
      <c r="A234" s="477"/>
      <c r="B234" s="481"/>
      <c r="C234" s="481"/>
      <c r="D234" s="481"/>
      <c r="E234" s="481"/>
      <c r="F234" s="482"/>
      <c r="G234" s="477"/>
    </row>
    <row r="235" spans="1:7">
      <c r="A235" s="477"/>
      <c r="B235" s="481"/>
      <c r="C235" s="481"/>
      <c r="D235" s="481"/>
      <c r="E235" s="481"/>
      <c r="F235" s="482"/>
      <c r="G235" s="477"/>
    </row>
    <row r="236" spans="1:7">
      <c r="A236" s="477"/>
      <c r="B236" s="481"/>
      <c r="C236" s="481"/>
      <c r="D236" s="481"/>
      <c r="E236" s="481"/>
      <c r="F236" s="482"/>
      <c r="G236" s="477"/>
    </row>
    <row r="237" spans="1:7">
      <c r="A237" s="477"/>
      <c r="B237" s="481"/>
      <c r="C237" s="481"/>
      <c r="D237" s="481"/>
      <c r="E237" s="481"/>
      <c r="F237" s="482"/>
      <c r="G237" s="477"/>
    </row>
    <row r="238" spans="1:7">
      <c r="A238" s="477"/>
      <c r="B238" s="481"/>
      <c r="C238" s="481"/>
      <c r="D238" s="481"/>
      <c r="E238" s="481"/>
      <c r="F238" s="482"/>
      <c r="G238" s="477"/>
    </row>
    <row r="239" spans="1:7">
      <c r="A239" s="477"/>
      <c r="B239" s="481"/>
      <c r="C239" s="481"/>
      <c r="D239" s="481"/>
      <c r="E239" s="481"/>
      <c r="F239" s="482"/>
      <c r="G239" s="477"/>
    </row>
    <row r="240" spans="1:7">
      <c r="A240" s="477"/>
      <c r="B240" s="481"/>
      <c r="C240" s="481"/>
      <c r="D240" s="481"/>
      <c r="E240" s="481"/>
      <c r="F240" s="482"/>
      <c r="G240" s="477"/>
    </row>
    <row r="241" spans="1:7">
      <c r="A241" s="477"/>
      <c r="B241" s="481"/>
      <c r="C241" s="481"/>
      <c r="D241" s="481"/>
      <c r="E241" s="481"/>
      <c r="F241" s="482"/>
      <c r="G241" s="477"/>
    </row>
    <row r="242" spans="1:7">
      <c r="A242" s="477"/>
      <c r="B242" s="481"/>
      <c r="C242" s="481"/>
      <c r="D242" s="481"/>
      <c r="E242" s="481"/>
      <c r="F242" s="482"/>
      <c r="G242" s="477"/>
    </row>
    <row r="243" spans="1:7">
      <c r="A243" s="477"/>
      <c r="B243" s="481"/>
      <c r="C243" s="481"/>
      <c r="D243" s="481"/>
      <c r="E243" s="481"/>
      <c r="F243" s="482"/>
      <c r="G243" s="477"/>
    </row>
    <row r="244" spans="1:7">
      <c r="A244" s="477"/>
      <c r="B244" s="481"/>
      <c r="C244" s="481"/>
      <c r="D244" s="481"/>
      <c r="E244" s="481"/>
      <c r="F244" s="482"/>
      <c r="G244" s="477"/>
    </row>
    <row r="245" spans="1:7">
      <c r="A245" s="477"/>
      <c r="B245" s="481"/>
      <c r="C245" s="481"/>
      <c r="D245" s="481"/>
      <c r="E245" s="481"/>
      <c r="F245" s="482"/>
      <c r="G245" s="477"/>
    </row>
    <row r="246" spans="1:7">
      <c r="A246" s="477"/>
      <c r="B246" s="481"/>
      <c r="C246" s="481"/>
      <c r="D246" s="481"/>
      <c r="E246" s="481"/>
      <c r="F246" s="482"/>
      <c r="G246" s="477"/>
    </row>
    <row r="247" spans="1:7">
      <c r="A247" s="477"/>
      <c r="B247" s="481"/>
      <c r="C247" s="481"/>
      <c r="D247" s="481"/>
      <c r="E247" s="481"/>
      <c r="F247" s="482"/>
      <c r="G247" s="477"/>
    </row>
    <row r="248" spans="1:7">
      <c r="A248" s="477"/>
      <c r="B248" s="481"/>
      <c r="C248" s="481"/>
      <c r="D248" s="481"/>
      <c r="E248" s="481"/>
      <c r="F248" s="482"/>
      <c r="G248" s="477"/>
    </row>
    <row r="249" spans="1:7">
      <c r="A249" s="477"/>
      <c r="B249" s="481"/>
      <c r="C249" s="481"/>
      <c r="D249" s="481"/>
      <c r="E249" s="481"/>
      <c r="F249" s="482"/>
      <c r="G249" s="477"/>
    </row>
    <row r="250" spans="1:7">
      <c r="A250" s="477"/>
      <c r="B250" s="481"/>
      <c r="C250" s="481"/>
      <c r="D250" s="481"/>
      <c r="E250" s="481"/>
      <c r="F250" s="482"/>
      <c r="G250" s="477"/>
    </row>
    <row r="251" spans="1:7">
      <c r="A251" s="477"/>
      <c r="B251" s="481"/>
      <c r="C251" s="481"/>
      <c r="D251" s="481"/>
      <c r="E251" s="481"/>
      <c r="F251" s="482"/>
      <c r="G251" s="477"/>
    </row>
    <row r="252" spans="1:7">
      <c r="A252" s="477"/>
      <c r="B252" s="481"/>
      <c r="C252" s="481"/>
      <c r="D252" s="481"/>
      <c r="E252" s="481"/>
      <c r="F252" s="482"/>
      <c r="G252" s="477"/>
    </row>
    <row r="253" spans="1:7">
      <c r="A253" s="477"/>
      <c r="B253" s="481"/>
      <c r="C253" s="481"/>
      <c r="D253" s="481"/>
      <c r="E253" s="481"/>
      <c r="F253" s="482"/>
      <c r="G253" s="477"/>
    </row>
    <row r="254" spans="1:7">
      <c r="A254" s="477"/>
      <c r="B254" s="481"/>
      <c r="C254" s="481"/>
      <c r="D254" s="481"/>
      <c r="E254" s="481"/>
      <c r="F254" s="482"/>
      <c r="G254" s="477"/>
    </row>
    <row r="255" spans="1:7">
      <c r="A255" s="477"/>
      <c r="B255" s="481"/>
      <c r="C255" s="481"/>
      <c r="D255" s="481"/>
      <c r="E255" s="481"/>
      <c r="F255" s="482"/>
      <c r="G255" s="477"/>
    </row>
    <row r="256" spans="1:7">
      <c r="A256" s="477"/>
      <c r="B256" s="481"/>
      <c r="C256" s="481"/>
      <c r="D256" s="481"/>
      <c r="E256" s="481"/>
      <c r="F256" s="482"/>
      <c r="G256" s="477"/>
    </row>
    <row r="257" spans="1:7">
      <c r="A257" s="477"/>
      <c r="B257" s="481"/>
      <c r="C257" s="481"/>
      <c r="D257" s="481"/>
      <c r="E257" s="481"/>
      <c r="F257" s="482"/>
      <c r="G257" s="477"/>
    </row>
    <row r="258" spans="1:7">
      <c r="A258" s="477"/>
      <c r="B258" s="481"/>
      <c r="C258" s="481"/>
      <c r="D258" s="481"/>
      <c r="E258" s="481"/>
      <c r="F258" s="482"/>
      <c r="G258" s="477"/>
    </row>
    <row r="259" spans="1:7">
      <c r="A259" s="477"/>
      <c r="B259" s="481"/>
      <c r="C259" s="481"/>
      <c r="D259" s="481"/>
      <c r="E259" s="481"/>
      <c r="F259" s="482"/>
      <c r="G259" s="477"/>
    </row>
    <row r="260" spans="1:7">
      <c r="A260" s="477"/>
      <c r="B260" s="481"/>
      <c r="C260" s="481"/>
      <c r="D260" s="481"/>
      <c r="E260" s="481"/>
      <c r="F260" s="482"/>
      <c r="G260" s="477"/>
    </row>
    <row r="261" spans="1:7">
      <c r="A261" s="477"/>
      <c r="B261" s="481"/>
      <c r="C261" s="481"/>
      <c r="D261" s="481"/>
      <c r="E261" s="481"/>
      <c r="F261" s="482"/>
      <c r="G261" s="477"/>
    </row>
    <row r="262" spans="1:7">
      <c r="A262" s="477"/>
      <c r="B262" s="481"/>
      <c r="C262" s="481"/>
      <c r="D262" s="481"/>
      <c r="E262" s="481"/>
      <c r="F262" s="482"/>
      <c r="G262" s="477"/>
    </row>
    <row r="263" spans="1:7">
      <c r="A263" s="477"/>
      <c r="B263" s="481"/>
      <c r="C263" s="481"/>
      <c r="D263" s="481"/>
      <c r="E263" s="481"/>
      <c r="F263" s="482"/>
      <c r="G263" s="477"/>
    </row>
    <row r="264" spans="1:7">
      <c r="A264" s="477"/>
      <c r="B264" s="481"/>
      <c r="C264" s="481"/>
      <c r="D264" s="481"/>
      <c r="E264" s="481"/>
      <c r="F264" s="482"/>
      <c r="G264" s="477"/>
    </row>
    <row r="265" spans="1:7">
      <c r="A265" s="477"/>
      <c r="B265" s="481"/>
      <c r="C265" s="481"/>
      <c r="D265" s="481"/>
      <c r="E265" s="481"/>
      <c r="F265" s="482"/>
      <c r="G265" s="477"/>
    </row>
    <row r="266" spans="1:7">
      <c r="A266" s="477"/>
      <c r="B266" s="481"/>
      <c r="C266" s="481"/>
      <c r="D266" s="481"/>
      <c r="E266" s="481"/>
      <c r="F266" s="482"/>
      <c r="G266" s="477"/>
    </row>
    <row r="267" spans="1:7">
      <c r="A267" s="477"/>
      <c r="B267" s="481"/>
      <c r="C267" s="481"/>
      <c r="D267" s="481"/>
      <c r="E267" s="481"/>
      <c r="F267" s="482"/>
      <c r="G267" s="477"/>
    </row>
    <row r="268" spans="1:7">
      <c r="A268" s="477"/>
      <c r="B268" s="481"/>
      <c r="C268" s="481"/>
      <c r="D268" s="481"/>
      <c r="E268" s="481"/>
      <c r="F268" s="482"/>
      <c r="G268" s="477"/>
    </row>
    <row r="269" spans="1:7">
      <c r="A269" s="477"/>
      <c r="B269" s="481"/>
      <c r="C269" s="481"/>
      <c r="D269" s="481"/>
      <c r="E269" s="481"/>
      <c r="F269" s="482"/>
      <c r="G269" s="477"/>
    </row>
    <row r="270" spans="1:7">
      <c r="A270" s="477"/>
      <c r="B270" s="481"/>
      <c r="C270" s="481"/>
      <c r="D270" s="481"/>
      <c r="E270" s="481"/>
      <c r="F270" s="482"/>
      <c r="G270" s="477"/>
    </row>
    <row r="271" spans="1:7">
      <c r="A271" s="477"/>
      <c r="B271" s="481"/>
      <c r="C271" s="481"/>
      <c r="D271" s="481"/>
      <c r="E271" s="481"/>
      <c r="F271" s="482"/>
      <c r="G271" s="477"/>
    </row>
    <row r="272" spans="1:7">
      <c r="A272" s="477"/>
      <c r="B272" s="481"/>
      <c r="C272" s="481"/>
      <c r="D272" s="481"/>
      <c r="E272" s="481"/>
      <c r="F272" s="482"/>
      <c r="G272" s="477"/>
    </row>
    <row r="273" spans="1:7">
      <c r="A273" s="477"/>
      <c r="B273" s="481"/>
      <c r="C273" s="481"/>
      <c r="D273" s="481"/>
      <c r="E273" s="481"/>
      <c r="F273" s="482"/>
      <c r="G273" s="477"/>
    </row>
    <row r="274" spans="1:7">
      <c r="A274" s="477"/>
      <c r="B274" s="481"/>
      <c r="C274" s="481"/>
      <c r="D274" s="481"/>
      <c r="E274" s="481"/>
      <c r="F274" s="482"/>
      <c r="G274" s="477"/>
    </row>
    <row r="275" spans="1:7">
      <c r="A275" s="477"/>
      <c r="B275" s="481"/>
      <c r="C275" s="481"/>
      <c r="D275" s="481"/>
      <c r="E275" s="481"/>
      <c r="F275" s="482"/>
      <c r="G275" s="477"/>
    </row>
    <row r="276" spans="1:7">
      <c r="A276" s="477"/>
      <c r="B276" s="481"/>
      <c r="C276" s="481"/>
      <c r="D276" s="481"/>
      <c r="E276" s="481"/>
      <c r="F276" s="482"/>
      <c r="G276" s="477"/>
    </row>
    <row r="277" spans="1:7">
      <c r="A277" s="477"/>
      <c r="B277" s="481"/>
      <c r="C277" s="481"/>
      <c r="D277" s="481"/>
      <c r="E277" s="481"/>
      <c r="F277" s="482"/>
      <c r="G277" s="477"/>
    </row>
    <row r="278" spans="1:7">
      <c r="A278" s="477"/>
      <c r="B278" s="481"/>
      <c r="C278" s="481"/>
      <c r="D278" s="481"/>
      <c r="E278" s="481"/>
      <c r="F278" s="482"/>
      <c r="G278" s="477"/>
    </row>
    <row r="279" spans="1:7">
      <c r="A279" s="477"/>
      <c r="B279" s="481"/>
      <c r="C279" s="481"/>
      <c r="D279" s="481"/>
      <c r="E279" s="481"/>
      <c r="F279" s="482"/>
      <c r="G279" s="477"/>
    </row>
    <row r="280" spans="1:7">
      <c r="A280" s="477"/>
      <c r="B280" s="481"/>
      <c r="C280" s="481"/>
      <c r="D280" s="481"/>
      <c r="E280" s="481"/>
      <c r="F280" s="482"/>
      <c r="G280" s="477"/>
    </row>
    <row r="281" spans="1:7">
      <c r="A281" s="477"/>
      <c r="B281" s="481"/>
      <c r="C281" s="481"/>
      <c r="D281" s="481"/>
      <c r="E281" s="481"/>
      <c r="F281" s="482"/>
      <c r="G281" s="477"/>
    </row>
    <row r="282" spans="1:7">
      <c r="A282" s="477"/>
      <c r="B282" s="481"/>
      <c r="C282" s="481"/>
      <c r="D282" s="481"/>
      <c r="E282" s="481"/>
      <c r="F282" s="482"/>
      <c r="G282" s="477"/>
    </row>
    <row r="283" spans="1:7">
      <c r="A283" s="477"/>
      <c r="B283" s="481"/>
      <c r="C283" s="481"/>
      <c r="D283" s="481"/>
      <c r="E283" s="481"/>
      <c r="F283" s="482"/>
      <c r="G283" s="477"/>
    </row>
    <row r="284" spans="1:7">
      <c r="A284" s="477"/>
      <c r="B284" s="481"/>
      <c r="C284" s="481"/>
      <c r="D284" s="481"/>
      <c r="E284" s="481"/>
      <c r="F284" s="482"/>
      <c r="G284" s="477"/>
    </row>
    <row r="285" spans="1:7">
      <c r="A285" s="477"/>
      <c r="B285" s="481"/>
      <c r="C285" s="481"/>
      <c r="D285" s="481"/>
      <c r="E285" s="481"/>
      <c r="F285" s="482"/>
      <c r="G285" s="477"/>
    </row>
    <row r="286" spans="1:7">
      <c r="A286" s="477"/>
      <c r="B286" s="481"/>
      <c r="C286" s="481"/>
      <c r="D286" s="481"/>
      <c r="E286" s="481"/>
      <c r="F286" s="482"/>
      <c r="G286" s="477"/>
    </row>
    <row r="287" spans="1:7">
      <c r="A287" s="477"/>
      <c r="B287" s="481"/>
      <c r="C287" s="481"/>
      <c r="D287" s="481"/>
      <c r="E287" s="481"/>
      <c r="F287" s="482"/>
      <c r="G287" s="477"/>
    </row>
    <row r="288" spans="1:7">
      <c r="A288" s="477"/>
      <c r="B288" s="481"/>
      <c r="C288" s="481"/>
      <c r="D288" s="481"/>
      <c r="E288" s="481"/>
      <c r="F288" s="482"/>
      <c r="G288" s="477"/>
    </row>
    <row r="289" spans="1:7">
      <c r="A289" s="477"/>
      <c r="B289" s="481"/>
      <c r="C289" s="481"/>
      <c r="D289" s="481"/>
      <c r="E289" s="481"/>
      <c r="F289" s="482"/>
      <c r="G289" s="477"/>
    </row>
    <row r="290" spans="1:7">
      <c r="A290" s="477"/>
      <c r="B290" s="481"/>
      <c r="C290" s="481"/>
      <c r="D290" s="481"/>
      <c r="E290" s="481"/>
      <c r="F290" s="482"/>
      <c r="G290" s="477"/>
    </row>
    <row r="291" spans="1:7">
      <c r="A291" s="477"/>
      <c r="B291" s="481"/>
      <c r="C291" s="481"/>
      <c r="D291" s="481"/>
      <c r="E291" s="481"/>
      <c r="F291" s="482"/>
      <c r="G291" s="477"/>
    </row>
    <row r="292" spans="1:7">
      <c r="A292" s="477"/>
      <c r="B292" s="481"/>
      <c r="C292" s="481"/>
      <c r="D292" s="481"/>
      <c r="E292" s="481"/>
      <c r="F292" s="482"/>
      <c r="G292" s="477"/>
    </row>
    <row r="293" spans="1:7">
      <c r="A293" s="477"/>
      <c r="B293" s="481"/>
      <c r="C293" s="481"/>
      <c r="D293" s="481"/>
      <c r="E293" s="481"/>
      <c r="F293" s="482"/>
      <c r="G293" s="477"/>
    </row>
    <row r="294" spans="1:7">
      <c r="A294" s="477"/>
      <c r="B294" s="481"/>
      <c r="C294" s="481"/>
      <c r="D294" s="481"/>
      <c r="E294" s="481"/>
      <c r="F294" s="482"/>
      <c r="G294" s="477"/>
    </row>
    <row r="295" spans="1:7">
      <c r="A295" s="477"/>
      <c r="B295" s="481"/>
      <c r="C295" s="481"/>
      <c r="D295" s="481"/>
      <c r="E295" s="481"/>
      <c r="F295" s="482"/>
      <c r="G295" s="477"/>
    </row>
    <row r="296" spans="1:7">
      <c r="A296" s="477"/>
      <c r="B296" s="481"/>
      <c r="C296" s="481"/>
      <c r="D296" s="481"/>
      <c r="E296" s="481"/>
      <c r="F296" s="482"/>
      <c r="G296" s="477"/>
    </row>
    <row r="297" spans="1:7">
      <c r="A297" s="477"/>
      <c r="B297" s="481"/>
      <c r="C297" s="481"/>
      <c r="D297" s="481"/>
      <c r="E297" s="481"/>
      <c r="F297" s="482"/>
      <c r="G297" s="477"/>
    </row>
    <row r="298" spans="1:7">
      <c r="A298" s="477"/>
      <c r="B298" s="481"/>
      <c r="C298" s="481"/>
      <c r="D298" s="481"/>
      <c r="E298" s="481"/>
      <c r="F298" s="482"/>
      <c r="G298" s="477"/>
    </row>
    <row r="299" spans="1:7">
      <c r="A299" s="477"/>
      <c r="B299" s="481"/>
      <c r="C299" s="481"/>
      <c r="D299" s="481"/>
      <c r="E299" s="481"/>
      <c r="F299" s="482"/>
      <c r="G299" s="477"/>
    </row>
    <row r="300" spans="1:7">
      <c r="A300" s="477"/>
      <c r="B300" s="481"/>
      <c r="C300" s="481"/>
      <c r="D300" s="481"/>
      <c r="E300" s="481"/>
      <c r="F300" s="482"/>
      <c r="G300" s="477"/>
    </row>
    <row r="301" spans="1:7">
      <c r="A301" s="477"/>
      <c r="B301" s="481"/>
      <c r="C301" s="481"/>
      <c r="D301" s="481"/>
      <c r="E301" s="481"/>
      <c r="F301" s="482"/>
      <c r="G301" s="477"/>
    </row>
    <row r="302" spans="1:7">
      <c r="A302" s="477"/>
      <c r="B302" s="481"/>
      <c r="C302" s="481"/>
      <c r="D302" s="481"/>
      <c r="E302" s="481"/>
      <c r="F302" s="482"/>
      <c r="G302" s="477"/>
    </row>
    <row r="303" spans="1:7">
      <c r="A303" s="477"/>
      <c r="B303" s="481"/>
      <c r="C303" s="481"/>
      <c r="D303" s="481"/>
      <c r="E303" s="481"/>
      <c r="F303" s="482"/>
      <c r="G303" s="477"/>
    </row>
    <row r="304" spans="1:7">
      <c r="A304" s="477"/>
      <c r="B304" s="481"/>
      <c r="C304" s="481"/>
      <c r="D304" s="481"/>
      <c r="E304" s="481"/>
      <c r="F304" s="482"/>
      <c r="G304" s="477"/>
    </row>
    <row r="305" spans="1:7">
      <c r="A305" s="477"/>
      <c r="B305" s="481"/>
      <c r="C305" s="481"/>
      <c r="D305" s="481"/>
      <c r="E305" s="481"/>
      <c r="F305" s="482"/>
      <c r="G305" s="477"/>
    </row>
    <row r="306" spans="1:7">
      <c r="A306" s="477"/>
      <c r="B306" s="481"/>
      <c r="C306" s="481"/>
      <c r="D306" s="481"/>
      <c r="E306" s="481"/>
      <c r="F306" s="482"/>
      <c r="G306" s="477"/>
    </row>
    <row r="307" spans="1:7">
      <c r="A307" s="477"/>
      <c r="B307" s="481"/>
      <c r="C307" s="481"/>
      <c r="D307" s="481"/>
      <c r="E307" s="481"/>
      <c r="F307" s="482"/>
      <c r="G307" s="477"/>
    </row>
  </sheetData>
  <printOptions horizontalCentered="1"/>
  <pageMargins left="0.7" right="0.7" top="1.25" bottom="0.7" header="0.5" footer="0.25"/>
  <pageSetup paperSize="9" scale="95" firstPageNumber="17" orientation="portrait" useFirstPageNumber="1" r:id="rId1"/>
  <headerFooter alignWithMargins="0">
    <oddHeader>&amp;C&amp;"+,Regular"&amp;18
&amp;"+,Bold"&amp;20___________________________________________________&amp;R&amp;"Times New Roman,Regular"&amp;11  
  مملكة البحرين 
  الحساب الختامي الموحد للدولة للسنة المالية المنتهية في 31 ديسمبر 2015</oddHeader>
    <oddFooter>&amp;C&amp;"Arabic Transparent,Bold"&amp;20___________________________________________________&amp;"Arabic Transparent,Regular"&amp;14
&amp;"Times New Roman,Regular"&amp;16&amp;P</oddFooter>
  </headerFooter>
  <rowBreaks count="1" manualBreakCount="1">
    <brk id="4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73"/>
  <sheetViews>
    <sheetView rightToLeft="1" view="pageBreakPreview" topLeftCell="A37" zoomScaleNormal="100" zoomScaleSheetLayoutView="100" zoomScalePageLayoutView="110" workbookViewId="0">
      <selection activeCell="I57" sqref="I57"/>
    </sheetView>
  </sheetViews>
  <sheetFormatPr defaultRowHeight="12.75"/>
  <cols>
    <col min="1" max="1" width="36" style="415" customWidth="1"/>
    <col min="2" max="2" width="0.140625" style="193" hidden="1" customWidth="1"/>
    <col min="3" max="3" width="15" style="189" bestFit="1" customWidth="1"/>
    <col min="4" max="5" width="13.28515625" style="189" bestFit="1" customWidth="1"/>
    <col min="6" max="7" width="12" style="189" bestFit="1" customWidth="1"/>
    <col min="8" max="9" width="13.28515625" style="189" bestFit="1" customWidth="1"/>
    <col min="10" max="11" width="15" style="189" bestFit="1" customWidth="1"/>
    <col min="12" max="12" width="15" style="264" bestFit="1" customWidth="1"/>
    <col min="13" max="16384" width="9.140625" style="193"/>
  </cols>
  <sheetData>
    <row r="1" spans="1:12" s="198" customFormat="1" ht="30.95" customHeight="1">
      <c r="A1" s="577" t="s">
        <v>654</v>
      </c>
      <c r="B1" s="577"/>
      <c r="C1" s="577"/>
      <c r="D1" s="577"/>
      <c r="E1" s="577"/>
      <c r="F1" s="577"/>
      <c r="G1" s="577"/>
      <c r="H1" s="577"/>
      <c r="I1" s="577"/>
      <c r="J1" s="577"/>
      <c r="K1" s="577"/>
      <c r="L1" s="258"/>
    </row>
    <row r="2" spans="1:12" s="196" customFormat="1" ht="18" customHeight="1">
      <c r="A2" s="408"/>
      <c r="B2" s="260"/>
      <c r="C2" s="276"/>
      <c r="D2" s="276"/>
      <c r="E2" s="276"/>
      <c r="F2" s="276"/>
      <c r="G2" s="276"/>
      <c r="H2" s="276"/>
      <c r="I2" s="276"/>
      <c r="J2" s="276"/>
      <c r="K2" s="276"/>
      <c r="L2" s="282" t="s">
        <v>512</v>
      </c>
    </row>
    <row r="3" spans="1:12" s="271" customFormat="1" ht="36" customHeight="1">
      <c r="A3" s="409" t="s">
        <v>210</v>
      </c>
      <c r="B3" s="286" t="s">
        <v>876</v>
      </c>
      <c r="C3" s="279" t="s">
        <v>25</v>
      </c>
      <c r="D3" s="279" t="s">
        <v>26</v>
      </c>
      <c r="E3" s="284" t="s">
        <v>787</v>
      </c>
      <c r="F3" s="284" t="s">
        <v>624</v>
      </c>
      <c r="G3" s="279" t="s">
        <v>27</v>
      </c>
      <c r="H3" s="284" t="s">
        <v>625</v>
      </c>
      <c r="I3" s="284" t="s">
        <v>846</v>
      </c>
      <c r="J3" s="279" t="s">
        <v>2</v>
      </c>
      <c r="K3" s="279" t="s">
        <v>566</v>
      </c>
      <c r="L3" s="263" t="s">
        <v>883</v>
      </c>
    </row>
    <row r="4" spans="1:12" s="270" customFormat="1" ht="18" customHeight="1">
      <c r="A4" s="410" t="s">
        <v>835</v>
      </c>
      <c r="B4" s="200">
        <v>11</v>
      </c>
      <c r="C4" s="107">
        <v>4373017</v>
      </c>
      <c r="D4" s="107">
        <v>4179437</v>
      </c>
      <c r="E4" s="107">
        <v>174216</v>
      </c>
      <c r="F4" s="107">
        <v>78795</v>
      </c>
      <c r="G4" s="107">
        <v>12241</v>
      </c>
      <c r="H4" s="107">
        <v>10500000</v>
      </c>
      <c r="I4" s="403">
        <v>0</v>
      </c>
      <c r="J4" s="107">
        <f>SUM(C4:I4)</f>
        <v>19317706</v>
      </c>
      <c r="K4" s="107">
        <v>19342000</v>
      </c>
      <c r="L4" s="107">
        <v>19622089</v>
      </c>
    </row>
    <row r="5" spans="1:12" s="270" customFormat="1" ht="18" customHeight="1">
      <c r="A5" s="410" t="s">
        <v>563</v>
      </c>
      <c r="B5" s="200">
        <v>12</v>
      </c>
      <c r="C5" s="107">
        <v>372852770</v>
      </c>
      <c r="D5" s="107">
        <v>38121005</v>
      </c>
      <c r="E5" s="107">
        <v>28415109</v>
      </c>
      <c r="F5" s="107">
        <v>14131595</v>
      </c>
      <c r="G5" s="107">
        <v>41390443</v>
      </c>
      <c r="H5" s="403">
        <v>0</v>
      </c>
      <c r="I5" s="107">
        <v>1243898</v>
      </c>
      <c r="J5" s="107">
        <f t="shared" ref="J5:J56" si="0">SUM(C5:I5)</f>
        <v>496154820</v>
      </c>
      <c r="K5" s="107">
        <v>494950000</v>
      </c>
      <c r="L5" s="107">
        <v>514475345</v>
      </c>
    </row>
    <row r="6" spans="1:12" s="270" customFormat="1" ht="18" customHeight="1">
      <c r="A6" s="410" t="s">
        <v>193</v>
      </c>
      <c r="B6" s="200">
        <v>13</v>
      </c>
      <c r="C6" s="107">
        <v>333084944</v>
      </c>
      <c r="D6" s="107">
        <v>23441418</v>
      </c>
      <c r="E6" s="107">
        <v>6962223</v>
      </c>
      <c r="F6" s="107">
        <v>4686864</v>
      </c>
      <c r="G6" s="107">
        <v>4464885</v>
      </c>
      <c r="H6" s="403">
        <v>0</v>
      </c>
      <c r="I6" s="403">
        <v>0</v>
      </c>
      <c r="J6" s="107">
        <f t="shared" si="0"/>
        <v>372640334</v>
      </c>
      <c r="K6" s="107">
        <v>350900000</v>
      </c>
      <c r="L6" s="107">
        <v>358410204</v>
      </c>
    </row>
    <row r="7" spans="1:12" s="270" customFormat="1" ht="18" customHeight="1">
      <c r="A7" s="410" t="s">
        <v>257</v>
      </c>
      <c r="B7" s="200">
        <v>14</v>
      </c>
      <c r="C7" s="403">
        <v>0</v>
      </c>
      <c r="D7" s="403">
        <v>0</v>
      </c>
      <c r="E7" s="403">
        <v>0</v>
      </c>
      <c r="F7" s="403">
        <v>0</v>
      </c>
      <c r="G7" s="403">
        <v>0</v>
      </c>
      <c r="H7" s="107">
        <v>35889000</v>
      </c>
      <c r="I7" s="403">
        <v>0</v>
      </c>
      <c r="J7" s="107">
        <f t="shared" si="0"/>
        <v>35889000</v>
      </c>
      <c r="K7" s="107">
        <v>35889000</v>
      </c>
      <c r="L7" s="107">
        <v>39345280</v>
      </c>
    </row>
    <row r="8" spans="1:12" s="270" customFormat="1" ht="18" customHeight="1">
      <c r="A8" s="410" t="s">
        <v>780</v>
      </c>
      <c r="B8" s="200">
        <v>15</v>
      </c>
      <c r="C8" s="107">
        <v>2170798</v>
      </c>
      <c r="D8" s="107">
        <v>405265</v>
      </c>
      <c r="E8" s="107">
        <v>19908</v>
      </c>
      <c r="F8" s="107">
        <v>4226</v>
      </c>
      <c r="G8" s="107">
        <v>9745</v>
      </c>
      <c r="H8" s="403">
        <v>0</v>
      </c>
      <c r="I8" s="403">
        <v>0</v>
      </c>
      <c r="J8" s="107">
        <f t="shared" si="0"/>
        <v>2609942</v>
      </c>
      <c r="K8" s="107">
        <v>2609942</v>
      </c>
      <c r="L8" s="107">
        <v>2559477</v>
      </c>
    </row>
    <row r="9" spans="1:12" s="270" customFormat="1" ht="18" customHeight="1">
      <c r="A9" s="410" t="s">
        <v>194</v>
      </c>
      <c r="B9" s="200">
        <v>16</v>
      </c>
      <c r="C9" s="107">
        <v>20720084</v>
      </c>
      <c r="D9" s="107">
        <v>8765550</v>
      </c>
      <c r="E9" s="107">
        <v>466410</v>
      </c>
      <c r="F9" s="107">
        <v>355504</v>
      </c>
      <c r="G9" s="107">
        <v>569619</v>
      </c>
      <c r="H9" s="403">
        <v>0</v>
      </c>
      <c r="I9" s="107">
        <v>56581</v>
      </c>
      <c r="J9" s="107">
        <f t="shared" si="0"/>
        <v>30933748</v>
      </c>
      <c r="K9" s="107">
        <v>30832586</v>
      </c>
      <c r="L9" s="107">
        <v>33917819</v>
      </c>
    </row>
    <row r="10" spans="1:12" s="270" customFormat="1" ht="18" customHeight="1">
      <c r="A10" s="325" t="s">
        <v>901</v>
      </c>
      <c r="B10" s="200">
        <v>18</v>
      </c>
      <c r="C10" s="262">
        <v>8789602</v>
      </c>
      <c r="D10" s="262">
        <v>2853767</v>
      </c>
      <c r="E10" s="262">
        <v>270419</v>
      </c>
      <c r="F10" s="262">
        <v>67689</v>
      </c>
      <c r="G10" s="262">
        <v>345118</v>
      </c>
      <c r="H10" s="262">
        <v>867</v>
      </c>
      <c r="I10" s="262">
        <v>148360</v>
      </c>
      <c r="J10" s="262">
        <f t="shared" si="0"/>
        <v>12475822</v>
      </c>
      <c r="K10" s="262">
        <v>11294000</v>
      </c>
      <c r="L10" s="262">
        <v>16646836</v>
      </c>
    </row>
    <row r="11" spans="1:12" s="270" customFormat="1" ht="18" customHeight="1">
      <c r="A11" s="410" t="s">
        <v>195</v>
      </c>
      <c r="B11" s="200">
        <v>21</v>
      </c>
      <c r="C11" s="107">
        <v>287571711</v>
      </c>
      <c r="D11" s="107">
        <v>38573917</v>
      </c>
      <c r="E11" s="107">
        <v>3784287</v>
      </c>
      <c r="F11" s="107">
        <v>2342115</v>
      </c>
      <c r="G11" s="107">
        <v>1732297</v>
      </c>
      <c r="H11" s="403">
        <v>0</v>
      </c>
      <c r="I11" s="107">
        <v>75000</v>
      </c>
      <c r="J11" s="107">
        <f t="shared" si="0"/>
        <v>334079327</v>
      </c>
      <c r="K11" s="107">
        <v>315972000</v>
      </c>
      <c r="L11" s="107">
        <v>326522465</v>
      </c>
    </row>
    <row r="12" spans="1:12" s="270" customFormat="1" ht="18" customHeight="1">
      <c r="A12" s="410" t="s">
        <v>196</v>
      </c>
      <c r="B12" s="272">
        <v>22</v>
      </c>
      <c r="C12" s="107">
        <v>157192632</v>
      </c>
      <c r="D12" s="107">
        <v>43371658</v>
      </c>
      <c r="E12" s="107">
        <v>71160388</v>
      </c>
      <c r="F12" s="107">
        <v>1448626</v>
      </c>
      <c r="G12" s="107">
        <v>4768369</v>
      </c>
      <c r="H12" s="403">
        <v>0</v>
      </c>
      <c r="I12" s="107">
        <v>5200</v>
      </c>
      <c r="J12" s="107">
        <f t="shared" si="0"/>
        <v>277946873</v>
      </c>
      <c r="K12" s="107">
        <v>244412000</v>
      </c>
      <c r="L12" s="107">
        <v>262753035</v>
      </c>
    </row>
    <row r="13" spans="1:12" s="195" customFormat="1" ht="45" customHeight="1">
      <c r="A13" s="490" t="s">
        <v>945</v>
      </c>
      <c r="B13" s="200">
        <v>23</v>
      </c>
      <c r="C13" s="262">
        <v>8618398</v>
      </c>
      <c r="D13" s="262">
        <v>1727394</v>
      </c>
      <c r="E13" s="262">
        <v>450323</v>
      </c>
      <c r="F13" s="262">
        <v>182308</v>
      </c>
      <c r="G13" s="262">
        <v>95695</v>
      </c>
      <c r="H13" s="262">
        <v>689011</v>
      </c>
      <c r="I13" s="489">
        <v>0</v>
      </c>
      <c r="J13" s="262">
        <f t="shared" si="0"/>
        <v>11763129</v>
      </c>
      <c r="K13" s="262">
        <v>11912000</v>
      </c>
      <c r="L13" s="262">
        <v>17814267</v>
      </c>
    </row>
    <row r="14" spans="1:12" s="270" customFormat="1" ht="18" customHeight="1">
      <c r="A14" s="410" t="s">
        <v>936</v>
      </c>
      <c r="B14" s="200">
        <v>24</v>
      </c>
      <c r="C14" s="107">
        <v>5031142</v>
      </c>
      <c r="D14" s="107">
        <v>673418</v>
      </c>
      <c r="E14" s="107">
        <v>72180</v>
      </c>
      <c r="F14" s="107">
        <v>51943</v>
      </c>
      <c r="G14" s="107">
        <v>33406</v>
      </c>
      <c r="H14" s="403">
        <v>0</v>
      </c>
      <c r="I14" s="107">
        <v>187966</v>
      </c>
      <c r="J14" s="107">
        <f t="shared" si="0"/>
        <v>6050055</v>
      </c>
      <c r="K14" s="107">
        <v>6050055</v>
      </c>
      <c r="L14" s="107">
        <v>6628449</v>
      </c>
    </row>
    <row r="15" spans="1:12" s="270" customFormat="1" ht="18" customHeight="1">
      <c r="A15" s="410" t="s">
        <v>877</v>
      </c>
      <c r="B15" s="200">
        <v>26</v>
      </c>
      <c r="C15" s="107">
        <v>3499866</v>
      </c>
      <c r="D15" s="107">
        <v>3417156</v>
      </c>
      <c r="E15" s="107">
        <v>67140</v>
      </c>
      <c r="F15" s="107">
        <v>176788</v>
      </c>
      <c r="G15" s="107">
        <v>445516</v>
      </c>
      <c r="H15" s="107">
        <v>2538585</v>
      </c>
      <c r="I15" s="107">
        <v>2083369</v>
      </c>
      <c r="J15" s="107">
        <f t="shared" si="0"/>
        <v>12228420</v>
      </c>
      <c r="K15" s="107">
        <v>12239000</v>
      </c>
      <c r="L15" s="107">
        <v>12718968</v>
      </c>
    </row>
    <row r="16" spans="1:12" s="270" customFormat="1" ht="18" customHeight="1">
      <c r="A16" s="410" t="s">
        <v>604</v>
      </c>
      <c r="B16" s="200">
        <v>28</v>
      </c>
      <c r="C16" s="107">
        <v>1200745</v>
      </c>
      <c r="D16" s="107">
        <v>225184</v>
      </c>
      <c r="E16" s="107">
        <v>33440</v>
      </c>
      <c r="F16" s="107">
        <v>40707</v>
      </c>
      <c r="G16" s="107">
        <v>163617</v>
      </c>
      <c r="H16" s="403">
        <v>0</v>
      </c>
      <c r="I16" s="403">
        <v>0</v>
      </c>
      <c r="J16" s="107">
        <f t="shared" si="0"/>
        <v>1663693</v>
      </c>
      <c r="K16" s="107">
        <v>1876000</v>
      </c>
      <c r="L16" s="107">
        <v>1743682</v>
      </c>
    </row>
    <row r="17" spans="1:14" s="270" customFormat="1" ht="18" customHeight="1">
      <c r="A17" s="410" t="s">
        <v>937</v>
      </c>
      <c r="B17" s="200">
        <v>29</v>
      </c>
      <c r="C17" s="107">
        <v>8312031</v>
      </c>
      <c r="D17" s="107">
        <v>3004719</v>
      </c>
      <c r="E17" s="107">
        <v>269957</v>
      </c>
      <c r="F17" s="107">
        <v>127804</v>
      </c>
      <c r="G17" s="107">
        <v>237387</v>
      </c>
      <c r="H17" s="403">
        <v>0</v>
      </c>
      <c r="I17" s="107">
        <v>127740</v>
      </c>
      <c r="J17" s="107">
        <f t="shared" si="0"/>
        <v>12079638</v>
      </c>
      <c r="K17" s="107">
        <v>12079639</v>
      </c>
      <c r="L17" s="107">
        <v>28817563</v>
      </c>
    </row>
    <row r="18" spans="1:14" s="270" customFormat="1" ht="27.95" customHeight="1">
      <c r="A18" s="325" t="s">
        <v>885</v>
      </c>
      <c r="B18" s="200">
        <v>70</v>
      </c>
      <c r="C18" s="262">
        <v>841890</v>
      </c>
      <c r="D18" s="262">
        <v>311111</v>
      </c>
      <c r="E18" s="262">
        <v>57111</v>
      </c>
      <c r="F18" s="262">
        <v>56236</v>
      </c>
      <c r="G18" s="262">
        <v>5024</v>
      </c>
      <c r="H18" s="489">
        <v>0</v>
      </c>
      <c r="I18" s="107">
        <v>45000</v>
      </c>
      <c r="J18" s="107">
        <f t="shared" si="0"/>
        <v>1316372</v>
      </c>
      <c r="K18" s="107">
        <v>1860000</v>
      </c>
      <c r="L18" s="107">
        <v>814906</v>
      </c>
    </row>
    <row r="19" spans="1:14" s="270" customFormat="1" ht="18" customHeight="1">
      <c r="A19" s="410" t="s">
        <v>847</v>
      </c>
      <c r="B19" s="200" t="s">
        <v>881</v>
      </c>
      <c r="C19" s="107">
        <v>2664380</v>
      </c>
      <c r="D19" s="107">
        <v>537594</v>
      </c>
      <c r="E19" s="107">
        <v>53480</v>
      </c>
      <c r="F19" s="107">
        <v>10166</v>
      </c>
      <c r="G19" s="107">
        <v>16499</v>
      </c>
      <c r="H19" s="403">
        <v>0</v>
      </c>
      <c r="I19" s="403">
        <v>0</v>
      </c>
      <c r="J19" s="107">
        <f t="shared" si="0"/>
        <v>3282119</v>
      </c>
      <c r="K19" s="107">
        <v>3642126</v>
      </c>
      <c r="L19" s="107">
        <v>3218910</v>
      </c>
    </row>
    <row r="20" spans="1:14" s="270" customFormat="1" ht="27.95" customHeight="1">
      <c r="A20" s="325" t="s">
        <v>848</v>
      </c>
      <c r="B20" s="200" t="s">
        <v>880</v>
      </c>
      <c r="C20" s="262">
        <v>451375</v>
      </c>
      <c r="D20" s="262">
        <v>94016</v>
      </c>
      <c r="E20" s="262">
        <v>1848</v>
      </c>
      <c r="F20" s="262">
        <v>1813</v>
      </c>
      <c r="G20" s="262">
        <v>3582</v>
      </c>
      <c r="H20" s="489">
        <v>0</v>
      </c>
      <c r="I20" s="403">
        <v>0</v>
      </c>
      <c r="J20" s="107">
        <f t="shared" si="0"/>
        <v>552634</v>
      </c>
      <c r="K20" s="107">
        <v>587144</v>
      </c>
      <c r="L20" s="107">
        <v>1013380</v>
      </c>
    </row>
    <row r="21" spans="1:14" s="270" customFormat="1" ht="18" customHeight="1">
      <c r="A21" s="410" t="s">
        <v>878</v>
      </c>
      <c r="B21" s="200">
        <v>32</v>
      </c>
      <c r="C21" s="107">
        <v>320909</v>
      </c>
      <c r="D21" s="107">
        <v>225268</v>
      </c>
      <c r="E21" s="107">
        <v>7821</v>
      </c>
      <c r="F21" s="107">
        <v>981</v>
      </c>
      <c r="G21" s="107">
        <v>1034</v>
      </c>
      <c r="H21" s="403">
        <v>0</v>
      </c>
      <c r="I21" s="403">
        <v>0</v>
      </c>
      <c r="J21" s="107">
        <f t="shared" si="0"/>
        <v>556013</v>
      </c>
      <c r="K21" s="107">
        <v>556013</v>
      </c>
      <c r="L21" s="107">
        <v>556811</v>
      </c>
    </row>
    <row r="22" spans="1:14" s="270" customFormat="1" ht="18" customHeight="1">
      <c r="A22" s="410" t="s">
        <v>928</v>
      </c>
      <c r="B22" s="200">
        <v>34</v>
      </c>
      <c r="C22" s="107">
        <v>8254178</v>
      </c>
      <c r="D22" s="107">
        <v>4013296</v>
      </c>
      <c r="E22" s="107">
        <v>106645</v>
      </c>
      <c r="F22" s="107">
        <v>62470</v>
      </c>
      <c r="G22" s="107">
        <v>189779</v>
      </c>
      <c r="H22" s="403">
        <v>0</v>
      </c>
      <c r="I22" s="403">
        <v>0</v>
      </c>
      <c r="J22" s="107">
        <f t="shared" si="0"/>
        <v>12626368</v>
      </c>
      <c r="K22" s="107">
        <v>12153000</v>
      </c>
      <c r="L22" s="107">
        <v>11567570</v>
      </c>
    </row>
    <row r="23" spans="1:14" s="270" customFormat="1" ht="18" customHeight="1">
      <c r="A23" s="410" t="s">
        <v>320</v>
      </c>
      <c r="B23" s="200">
        <v>36</v>
      </c>
      <c r="C23" s="107">
        <v>4324813</v>
      </c>
      <c r="D23" s="107">
        <v>708227</v>
      </c>
      <c r="E23" s="107">
        <v>91903</v>
      </c>
      <c r="F23" s="107">
        <v>35898</v>
      </c>
      <c r="G23" s="107">
        <v>155878</v>
      </c>
      <c r="H23" s="403">
        <v>0</v>
      </c>
      <c r="I23" s="403">
        <v>0</v>
      </c>
      <c r="J23" s="107">
        <f t="shared" si="0"/>
        <v>5316719</v>
      </c>
      <c r="K23" s="107">
        <v>5316720</v>
      </c>
      <c r="L23" s="107">
        <v>5443886</v>
      </c>
    </row>
    <row r="24" spans="1:14" s="270" customFormat="1" ht="18" hidden="1" customHeight="1">
      <c r="A24" s="411" t="s">
        <v>582</v>
      </c>
      <c r="B24" s="281"/>
      <c r="C24" s="285"/>
      <c r="D24" s="278"/>
      <c r="E24" s="285"/>
      <c r="F24" s="285"/>
      <c r="G24" s="285"/>
      <c r="H24" s="278"/>
      <c r="I24" s="278"/>
      <c r="J24" s="107">
        <f t="shared" si="0"/>
        <v>0</v>
      </c>
      <c r="K24" s="404">
        <v>0</v>
      </c>
      <c r="L24" s="404">
        <v>0</v>
      </c>
    </row>
    <row r="25" spans="1:14" s="270" customFormat="1" ht="18" customHeight="1">
      <c r="A25" s="410" t="s">
        <v>800</v>
      </c>
      <c r="B25" s="266">
        <v>40</v>
      </c>
      <c r="C25" s="107">
        <v>124795</v>
      </c>
      <c r="D25" s="107">
        <v>72873</v>
      </c>
      <c r="E25" s="107">
        <v>7918</v>
      </c>
      <c r="F25" s="403">
        <v>0</v>
      </c>
      <c r="G25" s="107">
        <v>853</v>
      </c>
      <c r="H25" s="403">
        <v>0</v>
      </c>
      <c r="I25" s="403">
        <v>0</v>
      </c>
      <c r="J25" s="107">
        <f t="shared" si="0"/>
        <v>206439</v>
      </c>
      <c r="K25" s="107">
        <v>279000</v>
      </c>
      <c r="L25" s="107">
        <v>212949</v>
      </c>
      <c r="N25" s="277"/>
    </row>
    <row r="26" spans="1:14" s="277" customFormat="1" ht="18" customHeight="1">
      <c r="A26" s="410" t="s">
        <v>660</v>
      </c>
      <c r="B26" s="266">
        <v>41</v>
      </c>
      <c r="C26" s="107">
        <v>4509479</v>
      </c>
      <c r="D26" s="107">
        <v>1335130</v>
      </c>
      <c r="E26" s="107">
        <v>118509</v>
      </c>
      <c r="F26" s="107">
        <v>139492</v>
      </c>
      <c r="G26" s="107">
        <v>791555</v>
      </c>
      <c r="H26" s="403">
        <v>0</v>
      </c>
      <c r="I26" s="403">
        <v>0</v>
      </c>
      <c r="J26" s="107">
        <f t="shared" si="0"/>
        <v>6894165</v>
      </c>
      <c r="K26" s="107">
        <v>6894165</v>
      </c>
      <c r="L26" s="107">
        <v>7437298</v>
      </c>
      <c r="N26" s="270"/>
    </row>
    <row r="27" spans="1:14" s="277" customFormat="1" ht="27.95" customHeight="1">
      <c r="A27" s="410" t="s">
        <v>580</v>
      </c>
      <c r="B27" s="266">
        <v>43</v>
      </c>
      <c r="C27" s="262">
        <v>7741045</v>
      </c>
      <c r="D27" s="262">
        <v>286540</v>
      </c>
      <c r="E27" s="262">
        <v>5878236</v>
      </c>
      <c r="F27" s="262">
        <v>1196949</v>
      </c>
      <c r="G27" s="262">
        <v>361153</v>
      </c>
      <c r="H27" s="489">
        <v>0</v>
      </c>
      <c r="I27" s="489">
        <v>0</v>
      </c>
      <c r="J27" s="262">
        <f t="shared" si="0"/>
        <v>15463923</v>
      </c>
      <c r="K27" s="262">
        <v>15465000</v>
      </c>
      <c r="L27" s="262">
        <v>15699755</v>
      </c>
    </row>
    <row r="28" spans="1:14" s="277" customFormat="1" ht="27.95" customHeight="1">
      <c r="A28" s="410" t="s">
        <v>939</v>
      </c>
      <c r="B28" s="266">
        <v>46</v>
      </c>
      <c r="C28" s="262">
        <v>25705168</v>
      </c>
      <c r="D28" s="262">
        <v>19069568</v>
      </c>
      <c r="E28" s="262">
        <v>185222</v>
      </c>
      <c r="F28" s="262">
        <v>161785</v>
      </c>
      <c r="G28" s="262">
        <v>136755</v>
      </c>
      <c r="H28" s="489">
        <v>0</v>
      </c>
      <c r="I28" s="489">
        <v>0</v>
      </c>
      <c r="J28" s="262">
        <f t="shared" si="0"/>
        <v>45258498</v>
      </c>
      <c r="K28" s="262">
        <v>45258498</v>
      </c>
      <c r="L28" s="262">
        <v>31446852</v>
      </c>
    </row>
    <row r="29" spans="1:14" s="277" customFormat="1" ht="30.95" customHeight="1">
      <c r="A29" s="577" t="s">
        <v>659</v>
      </c>
      <c r="B29" s="577"/>
      <c r="C29" s="577"/>
      <c r="D29" s="577"/>
      <c r="E29" s="577"/>
      <c r="F29" s="577"/>
      <c r="G29" s="577"/>
      <c r="H29" s="577"/>
      <c r="I29" s="577"/>
      <c r="J29" s="577"/>
      <c r="K29" s="577"/>
      <c r="L29" s="258"/>
    </row>
    <row r="30" spans="1:14" s="277" customFormat="1" ht="18" customHeight="1">
      <c r="A30" s="408"/>
      <c r="B30" s="260"/>
      <c r="C30" s="276"/>
      <c r="D30" s="276"/>
      <c r="E30" s="276"/>
      <c r="F30" s="276"/>
      <c r="G30" s="276"/>
      <c r="H30" s="276"/>
      <c r="I30" s="276"/>
      <c r="J30" s="276"/>
      <c r="K30" s="276"/>
      <c r="L30" s="282" t="s">
        <v>512</v>
      </c>
    </row>
    <row r="31" spans="1:14" s="277" customFormat="1" ht="36" customHeight="1">
      <c r="A31" s="409" t="s">
        <v>210</v>
      </c>
      <c r="B31" s="286" t="s">
        <v>876</v>
      </c>
      <c r="C31" s="279" t="s">
        <v>25</v>
      </c>
      <c r="D31" s="279" t="s">
        <v>26</v>
      </c>
      <c r="E31" s="284" t="s">
        <v>787</v>
      </c>
      <c r="F31" s="284" t="s">
        <v>624</v>
      </c>
      <c r="G31" s="279" t="s">
        <v>27</v>
      </c>
      <c r="H31" s="284" t="s">
        <v>625</v>
      </c>
      <c r="I31" s="284" t="s">
        <v>846</v>
      </c>
      <c r="J31" s="279" t="s">
        <v>2</v>
      </c>
      <c r="K31" s="491" t="s">
        <v>566</v>
      </c>
      <c r="L31" s="263" t="s">
        <v>883</v>
      </c>
    </row>
    <row r="32" spans="1:14" s="277" customFormat="1" ht="18" customHeight="1">
      <c r="A32" s="410" t="s">
        <v>564</v>
      </c>
      <c r="B32" s="266">
        <v>47</v>
      </c>
      <c r="C32" s="403">
        <v>0</v>
      </c>
      <c r="D32" s="403">
        <v>0</v>
      </c>
      <c r="E32" s="403">
        <v>0</v>
      </c>
      <c r="F32" s="403">
        <v>0</v>
      </c>
      <c r="G32" s="403">
        <v>0</v>
      </c>
      <c r="H32" s="107">
        <v>325500000</v>
      </c>
      <c r="I32" s="403">
        <v>0</v>
      </c>
      <c r="J32" s="107">
        <f t="shared" si="0"/>
        <v>325500000</v>
      </c>
      <c r="K32" s="107">
        <v>325500000</v>
      </c>
      <c r="L32" s="107">
        <v>350000000</v>
      </c>
    </row>
    <row r="33" spans="1:14" s="277" customFormat="1" ht="18" customHeight="1">
      <c r="A33" s="410" t="s">
        <v>950</v>
      </c>
      <c r="B33" s="266">
        <v>48</v>
      </c>
      <c r="C33" s="107">
        <v>16517762</v>
      </c>
      <c r="D33" s="107">
        <v>14473969</v>
      </c>
      <c r="E33" s="107">
        <v>214622</v>
      </c>
      <c r="F33" s="107">
        <v>478092</v>
      </c>
      <c r="G33" s="107">
        <v>925215</v>
      </c>
      <c r="H33" s="403">
        <v>0</v>
      </c>
      <c r="I33" s="403">
        <v>0</v>
      </c>
      <c r="J33" s="107">
        <f t="shared" si="0"/>
        <v>32609660</v>
      </c>
      <c r="K33" s="107">
        <v>32851000</v>
      </c>
      <c r="L33" s="107">
        <v>28518425</v>
      </c>
    </row>
    <row r="34" spans="1:14" s="277" customFormat="1" ht="18" customHeight="1">
      <c r="A34" s="410" t="s">
        <v>212</v>
      </c>
      <c r="B34" s="266">
        <v>50</v>
      </c>
      <c r="C34" s="107">
        <v>38901486</v>
      </c>
      <c r="D34" s="107">
        <v>612357</v>
      </c>
      <c r="E34" s="107">
        <v>306825</v>
      </c>
      <c r="F34" s="107">
        <v>11631</v>
      </c>
      <c r="G34" s="107">
        <v>101764</v>
      </c>
      <c r="H34" s="403">
        <v>0</v>
      </c>
      <c r="I34" s="107">
        <v>115937</v>
      </c>
      <c r="J34" s="107">
        <f t="shared" si="0"/>
        <v>40050000</v>
      </c>
      <c r="K34" s="107">
        <v>40050000</v>
      </c>
      <c r="L34" s="107">
        <v>40200000</v>
      </c>
    </row>
    <row r="35" spans="1:14" s="277" customFormat="1" ht="18" customHeight="1">
      <c r="A35" s="410" t="s">
        <v>260</v>
      </c>
      <c r="B35" s="266">
        <v>51</v>
      </c>
      <c r="C35" s="107">
        <v>1491994</v>
      </c>
      <c r="D35" s="107">
        <v>964521</v>
      </c>
      <c r="E35" s="107">
        <v>16301</v>
      </c>
      <c r="F35" s="107">
        <v>28217</v>
      </c>
      <c r="G35" s="107">
        <v>14413</v>
      </c>
      <c r="H35" s="403">
        <v>0</v>
      </c>
      <c r="I35" s="403">
        <v>0</v>
      </c>
      <c r="J35" s="107">
        <f t="shared" si="0"/>
        <v>2515446</v>
      </c>
      <c r="K35" s="107">
        <v>2515446</v>
      </c>
      <c r="L35" s="107">
        <v>2706944</v>
      </c>
    </row>
    <row r="36" spans="1:14" s="277" customFormat="1" ht="18" customHeight="1">
      <c r="A36" s="410" t="s">
        <v>951</v>
      </c>
      <c r="B36" s="266"/>
      <c r="C36" s="403">
        <v>0</v>
      </c>
      <c r="D36" s="403">
        <v>0</v>
      </c>
      <c r="E36" s="403">
        <v>0</v>
      </c>
      <c r="F36" s="403">
        <v>0</v>
      </c>
      <c r="G36" s="403">
        <v>0</v>
      </c>
      <c r="H36" s="403">
        <v>0</v>
      </c>
      <c r="I36" s="403">
        <v>0</v>
      </c>
      <c r="J36" s="403">
        <v>0</v>
      </c>
      <c r="K36" s="403">
        <v>0</v>
      </c>
      <c r="L36" s="197">
        <v>297127</v>
      </c>
    </row>
    <row r="37" spans="1:14" s="277" customFormat="1" ht="18" customHeight="1">
      <c r="A37" s="410" t="s">
        <v>314</v>
      </c>
      <c r="B37" s="266">
        <v>54</v>
      </c>
      <c r="C37" s="107">
        <v>1128078</v>
      </c>
      <c r="D37" s="107">
        <v>210282</v>
      </c>
      <c r="E37" s="107">
        <v>8318</v>
      </c>
      <c r="F37" s="107">
        <v>140648</v>
      </c>
      <c r="G37" s="107">
        <v>1706</v>
      </c>
      <c r="H37" s="403">
        <v>0</v>
      </c>
      <c r="I37" s="403">
        <v>0</v>
      </c>
      <c r="J37" s="107">
        <f t="shared" si="0"/>
        <v>1489032</v>
      </c>
      <c r="K37" s="107">
        <v>1584546</v>
      </c>
      <c r="L37" s="197">
        <v>1576167</v>
      </c>
    </row>
    <row r="38" spans="1:14" s="277" customFormat="1" ht="18" customHeight="1">
      <c r="A38" s="410" t="s">
        <v>827</v>
      </c>
      <c r="B38" s="266">
        <v>55</v>
      </c>
      <c r="C38" s="107">
        <v>342382</v>
      </c>
      <c r="D38" s="107">
        <v>346344</v>
      </c>
      <c r="E38" s="107">
        <v>4711</v>
      </c>
      <c r="F38" s="107">
        <v>6713</v>
      </c>
      <c r="G38" s="403">
        <v>0</v>
      </c>
      <c r="H38" s="403">
        <v>0</v>
      </c>
      <c r="I38" s="403">
        <v>0</v>
      </c>
      <c r="J38" s="107">
        <f t="shared" si="0"/>
        <v>700150</v>
      </c>
      <c r="K38" s="107">
        <v>708500</v>
      </c>
      <c r="L38" s="107">
        <v>804645</v>
      </c>
    </row>
    <row r="39" spans="1:14" s="277" customFormat="1" ht="18" customHeight="1">
      <c r="A39" s="410" t="s">
        <v>887</v>
      </c>
      <c r="B39" s="266">
        <v>59</v>
      </c>
      <c r="C39" s="107">
        <v>764643</v>
      </c>
      <c r="D39" s="107">
        <v>356921</v>
      </c>
      <c r="E39" s="107">
        <v>19392</v>
      </c>
      <c r="F39" s="107">
        <v>8141</v>
      </c>
      <c r="G39" s="107">
        <v>10079</v>
      </c>
      <c r="H39" s="403">
        <v>0</v>
      </c>
      <c r="I39" s="403">
        <v>0</v>
      </c>
      <c r="J39" s="107">
        <f t="shared" si="0"/>
        <v>1159176</v>
      </c>
      <c r="K39" s="107">
        <v>1159177</v>
      </c>
      <c r="L39" s="107">
        <v>1127386</v>
      </c>
    </row>
    <row r="40" spans="1:14" s="277" customFormat="1" ht="18" customHeight="1">
      <c r="A40" s="410" t="s">
        <v>954</v>
      </c>
      <c r="B40" s="266">
        <v>60</v>
      </c>
      <c r="C40" s="403">
        <v>0</v>
      </c>
      <c r="D40" s="107">
        <v>3747931</v>
      </c>
      <c r="E40" s="403">
        <v>0</v>
      </c>
      <c r="F40" s="403">
        <v>0</v>
      </c>
      <c r="G40" s="403">
        <v>0</v>
      </c>
      <c r="H40" s="107">
        <v>282285178</v>
      </c>
      <c r="I40" s="107">
        <v>553351657</v>
      </c>
      <c r="J40" s="107">
        <f t="shared" si="0"/>
        <v>839384766</v>
      </c>
      <c r="K40" s="107">
        <v>960857378</v>
      </c>
      <c r="L40" s="107">
        <v>798360264</v>
      </c>
    </row>
    <row r="41" spans="1:14" s="277" customFormat="1" ht="18" customHeight="1">
      <c r="A41" s="410" t="s">
        <v>521</v>
      </c>
      <c r="B41" s="266">
        <v>65</v>
      </c>
      <c r="C41" s="107">
        <v>14756024</v>
      </c>
      <c r="D41" s="107">
        <v>6381502</v>
      </c>
      <c r="E41" s="107">
        <v>1333706</v>
      </c>
      <c r="F41" s="107">
        <v>166577</v>
      </c>
      <c r="G41" s="107">
        <v>350453</v>
      </c>
      <c r="H41" s="403">
        <v>0</v>
      </c>
      <c r="I41" s="107">
        <v>5000</v>
      </c>
      <c r="J41" s="107">
        <f t="shared" si="0"/>
        <v>22993262</v>
      </c>
      <c r="K41" s="107">
        <v>23552053</v>
      </c>
      <c r="L41" s="107">
        <v>23801986</v>
      </c>
    </row>
    <row r="42" spans="1:14" s="277" customFormat="1" ht="18" customHeight="1">
      <c r="A42" s="410" t="s">
        <v>715</v>
      </c>
      <c r="B42" s="266"/>
      <c r="C42" s="403">
        <v>0</v>
      </c>
      <c r="D42" s="403">
        <v>0</v>
      </c>
      <c r="E42" s="403">
        <v>0</v>
      </c>
      <c r="F42" s="403">
        <v>0</v>
      </c>
      <c r="G42" s="403">
        <v>0</v>
      </c>
      <c r="H42" s="403">
        <v>0</v>
      </c>
      <c r="I42" s="403">
        <v>0</v>
      </c>
      <c r="J42" s="403">
        <v>0</v>
      </c>
      <c r="K42" s="403">
        <v>0</v>
      </c>
      <c r="L42" s="107">
        <v>1062823</v>
      </c>
    </row>
    <row r="43" spans="1:14" s="277" customFormat="1" ht="18" customHeight="1">
      <c r="A43" s="410" t="s">
        <v>879</v>
      </c>
      <c r="B43" s="266">
        <v>66</v>
      </c>
      <c r="C43" s="107">
        <v>3820593</v>
      </c>
      <c r="D43" s="107">
        <v>2586705</v>
      </c>
      <c r="E43" s="107">
        <v>47124</v>
      </c>
      <c r="F43" s="107">
        <v>16955</v>
      </c>
      <c r="G43" s="107">
        <v>155591</v>
      </c>
      <c r="H43" s="107">
        <v>850000</v>
      </c>
      <c r="I43" s="107">
        <v>196000</v>
      </c>
      <c r="J43" s="107">
        <f t="shared" si="0"/>
        <v>7672968</v>
      </c>
      <c r="K43" s="107">
        <v>7673000</v>
      </c>
      <c r="L43" s="107">
        <v>9635613</v>
      </c>
    </row>
    <row r="44" spans="1:14" s="277" customFormat="1" ht="18" customHeight="1">
      <c r="A44" s="410" t="s">
        <v>770</v>
      </c>
      <c r="B44" s="266">
        <v>67</v>
      </c>
      <c r="C44" s="107">
        <v>108623</v>
      </c>
      <c r="D44" s="107">
        <v>104457</v>
      </c>
      <c r="E44" s="107">
        <v>6110</v>
      </c>
      <c r="F44" s="107">
        <v>57727</v>
      </c>
      <c r="G44" s="107">
        <v>2470</v>
      </c>
      <c r="H44" s="403">
        <v>0</v>
      </c>
      <c r="I44" s="403">
        <v>0</v>
      </c>
      <c r="J44" s="107">
        <f t="shared" si="0"/>
        <v>279387</v>
      </c>
      <c r="K44" s="107">
        <v>279388</v>
      </c>
      <c r="L44" s="403">
        <v>0</v>
      </c>
    </row>
    <row r="45" spans="1:14" s="277" customFormat="1" ht="18" customHeight="1">
      <c r="A45" s="410" t="s">
        <v>882</v>
      </c>
      <c r="B45" s="266">
        <v>68</v>
      </c>
      <c r="C45" s="107">
        <v>2345863</v>
      </c>
      <c r="D45" s="107">
        <v>780529</v>
      </c>
      <c r="E45" s="107">
        <v>43170</v>
      </c>
      <c r="F45" s="107">
        <v>99487</v>
      </c>
      <c r="G45" s="107">
        <v>92069</v>
      </c>
      <c r="H45" s="403">
        <v>0</v>
      </c>
      <c r="I45" s="403">
        <v>0</v>
      </c>
      <c r="J45" s="107">
        <f t="shared" si="0"/>
        <v>3361118</v>
      </c>
      <c r="K45" s="107">
        <v>3361118</v>
      </c>
      <c r="L45" s="403">
        <v>0</v>
      </c>
    </row>
    <row r="46" spans="1:14" s="270" customFormat="1" ht="18" customHeight="1">
      <c r="A46" s="410" t="s">
        <v>803</v>
      </c>
      <c r="B46" s="266">
        <v>71</v>
      </c>
      <c r="C46" s="107">
        <v>1181724</v>
      </c>
      <c r="D46" s="107">
        <v>209409</v>
      </c>
      <c r="E46" s="107">
        <v>17688</v>
      </c>
      <c r="F46" s="107">
        <v>17474</v>
      </c>
      <c r="G46" s="107">
        <v>3271</v>
      </c>
      <c r="H46" s="403">
        <v>0</v>
      </c>
      <c r="I46" s="403">
        <v>0</v>
      </c>
      <c r="J46" s="107">
        <f t="shared" si="0"/>
        <v>1429566</v>
      </c>
      <c r="K46" s="107">
        <v>1566000</v>
      </c>
      <c r="L46" s="107">
        <v>1362257</v>
      </c>
      <c r="N46" s="277"/>
    </row>
    <row r="47" spans="1:14" s="277" customFormat="1" ht="18" customHeight="1">
      <c r="A47" s="410" t="s">
        <v>199</v>
      </c>
      <c r="B47" s="266">
        <v>72</v>
      </c>
      <c r="C47" s="107">
        <v>5119423</v>
      </c>
      <c r="D47" s="107">
        <v>738039</v>
      </c>
      <c r="E47" s="107">
        <v>24571</v>
      </c>
      <c r="F47" s="107">
        <v>13622</v>
      </c>
      <c r="G47" s="107">
        <v>21174</v>
      </c>
      <c r="H47" s="403">
        <v>0</v>
      </c>
      <c r="I47" s="403">
        <v>0</v>
      </c>
      <c r="J47" s="107">
        <f t="shared" si="0"/>
        <v>5916829</v>
      </c>
      <c r="K47" s="107">
        <v>5916829</v>
      </c>
      <c r="L47" s="107">
        <v>6189898</v>
      </c>
      <c r="N47" s="270"/>
    </row>
    <row r="48" spans="1:14" s="270" customFormat="1" ht="27.95" customHeight="1">
      <c r="A48" s="410" t="s">
        <v>946</v>
      </c>
      <c r="B48" s="266">
        <v>73</v>
      </c>
      <c r="C48" s="107">
        <v>5918408</v>
      </c>
      <c r="D48" s="107">
        <v>1188837</v>
      </c>
      <c r="E48" s="107">
        <v>1349496</v>
      </c>
      <c r="F48" s="107">
        <v>129396</v>
      </c>
      <c r="G48" s="107">
        <v>430701</v>
      </c>
      <c r="H48" s="403">
        <v>0</v>
      </c>
      <c r="I48" s="403">
        <v>0</v>
      </c>
      <c r="J48" s="107">
        <f t="shared" si="0"/>
        <v>9016838</v>
      </c>
      <c r="K48" s="107">
        <v>8614000</v>
      </c>
      <c r="L48" s="107">
        <v>8684942</v>
      </c>
      <c r="N48" s="277"/>
    </row>
    <row r="49" spans="1:14" s="270" customFormat="1" ht="18" customHeight="1">
      <c r="A49" s="410" t="s">
        <v>581</v>
      </c>
      <c r="B49" s="270">
        <v>75</v>
      </c>
      <c r="C49" s="107">
        <v>639321</v>
      </c>
      <c r="D49" s="107">
        <v>224779</v>
      </c>
      <c r="E49" s="107">
        <v>39523</v>
      </c>
      <c r="F49" s="107">
        <v>10332</v>
      </c>
      <c r="G49" s="107">
        <v>6110</v>
      </c>
      <c r="H49" s="107">
        <v>10235644</v>
      </c>
      <c r="I49" s="107">
        <v>19905</v>
      </c>
      <c r="J49" s="107">
        <f t="shared" si="0"/>
        <v>11175614</v>
      </c>
      <c r="K49" s="107">
        <v>11184000</v>
      </c>
      <c r="L49" s="107">
        <v>14995639</v>
      </c>
    </row>
    <row r="50" spans="1:14" s="270" customFormat="1" ht="18" customHeight="1">
      <c r="A50" s="410" t="s">
        <v>713</v>
      </c>
      <c r="B50" s="270">
        <v>76</v>
      </c>
      <c r="C50" s="107">
        <v>11776232</v>
      </c>
      <c r="D50" s="107">
        <v>1177699</v>
      </c>
      <c r="E50" s="107">
        <v>34668</v>
      </c>
      <c r="F50" s="107">
        <v>11382</v>
      </c>
      <c r="G50" s="107">
        <v>9314</v>
      </c>
      <c r="H50" s="403">
        <v>0</v>
      </c>
      <c r="I50" s="403">
        <v>0</v>
      </c>
      <c r="J50" s="107">
        <f t="shared" si="0"/>
        <v>13009295</v>
      </c>
      <c r="K50" s="107">
        <v>12608000</v>
      </c>
      <c r="L50" s="107">
        <v>12311351</v>
      </c>
    </row>
    <row r="51" spans="1:14" s="270" customFormat="1" ht="27.95" customHeight="1">
      <c r="A51" s="410" t="s">
        <v>902</v>
      </c>
      <c r="B51" s="270">
        <v>77</v>
      </c>
      <c r="C51" s="107">
        <v>1838119</v>
      </c>
      <c r="D51" s="107">
        <v>2323525</v>
      </c>
      <c r="E51" s="107">
        <v>10980</v>
      </c>
      <c r="F51" s="107">
        <v>28038</v>
      </c>
      <c r="G51" s="107">
        <v>55280</v>
      </c>
      <c r="H51" s="403">
        <v>0</v>
      </c>
      <c r="I51" s="403">
        <v>0</v>
      </c>
      <c r="J51" s="107">
        <f t="shared" si="0"/>
        <v>4255942</v>
      </c>
      <c r="K51" s="107">
        <v>4255942</v>
      </c>
      <c r="L51" s="107">
        <v>4579012</v>
      </c>
    </row>
    <row r="52" spans="1:14" s="280" customFormat="1" ht="18" customHeight="1">
      <c r="A52" s="410" t="s">
        <v>213</v>
      </c>
      <c r="B52" s="270">
        <v>78</v>
      </c>
      <c r="C52" s="107">
        <v>5554580</v>
      </c>
      <c r="D52" s="107">
        <v>2731132</v>
      </c>
      <c r="E52" s="107">
        <v>75209</v>
      </c>
      <c r="F52" s="107">
        <v>147321</v>
      </c>
      <c r="G52" s="107">
        <v>148493</v>
      </c>
      <c r="H52" s="403">
        <v>0</v>
      </c>
      <c r="I52" s="403">
        <v>0</v>
      </c>
      <c r="J52" s="107">
        <f t="shared" si="0"/>
        <v>8656735</v>
      </c>
      <c r="K52" s="107">
        <v>8656735</v>
      </c>
      <c r="L52" s="107">
        <v>6470564</v>
      </c>
      <c r="N52" s="270"/>
    </row>
    <row r="53" spans="1:14" s="270" customFormat="1" ht="18" customHeight="1">
      <c r="A53" s="410" t="s">
        <v>926</v>
      </c>
      <c r="B53" s="270">
        <v>79</v>
      </c>
      <c r="C53" s="107">
        <v>4667</v>
      </c>
      <c r="D53" s="107">
        <v>42476</v>
      </c>
      <c r="E53" s="107">
        <v>3432</v>
      </c>
      <c r="F53" s="107">
        <v>105</v>
      </c>
      <c r="G53" s="403">
        <v>0</v>
      </c>
      <c r="H53" s="403">
        <v>0</v>
      </c>
      <c r="I53" s="107">
        <v>184500</v>
      </c>
      <c r="J53" s="107">
        <f t="shared" si="0"/>
        <v>235180</v>
      </c>
      <c r="K53" s="107">
        <v>279000</v>
      </c>
      <c r="L53" s="405">
        <v>0</v>
      </c>
      <c r="N53" s="280"/>
    </row>
    <row r="54" spans="1:14" s="270" customFormat="1" ht="18" customHeight="1">
      <c r="A54" s="410" t="s">
        <v>238</v>
      </c>
      <c r="B54" s="270">
        <v>81</v>
      </c>
      <c r="C54" s="107">
        <v>6280923</v>
      </c>
      <c r="D54" s="107">
        <v>1218033</v>
      </c>
      <c r="E54" s="107">
        <v>70810</v>
      </c>
      <c r="F54" s="107">
        <v>145671</v>
      </c>
      <c r="G54" s="107">
        <v>224493</v>
      </c>
      <c r="H54" s="403">
        <v>0</v>
      </c>
      <c r="I54" s="403">
        <v>0</v>
      </c>
      <c r="J54" s="107">
        <f t="shared" si="0"/>
        <v>7939930</v>
      </c>
      <c r="K54" s="107">
        <v>8004000</v>
      </c>
      <c r="L54" s="107">
        <v>7874088</v>
      </c>
    </row>
    <row r="55" spans="1:14" s="270" customFormat="1" ht="18" customHeight="1">
      <c r="A55" s="410" t="s">
        <v>316</v>
      </c>
      <c r="B55" s="270">
        <v>83</v>
      </c>
      <c r="C55" s="107">
        <v>16690953</v>
      </c>
      <c r="D55" s="107">
        <v>799730</v>
      </c>
      <c r="E55" s="107">
        <v>184383</v>
      </c>
      <c r="F55" s="107">
        <v>137928</v>
      </c>
      <c r="G55" s="107">
        <v>106135</v>
      </c>
      <c r="H55" s="403">
        <v>0</v>
      </c>
      <c r="I55" s="403">
        <v>0</v>
      </c>
      <c r="J55" s="107">
        <f t="shared" si="0"/>
        <v>17919129</v>
      </c>
      <c r="K55" s="107">
        <v>15110000</v>
      </c>
      <c r="L55" s="107">
        <v>17035966</v>
      </c>
    </row>
    <row r="56" spans="1:14" s="270" customFormat="1" ht="18" customHeight="1">
      <c r="A56" s="410" t="s">
        <v>925</v>
      </c>
      <c r="B56" s="270">
        <v>88</v>
      </c>
      <c r="C56" s="107">
        <v>25963290</v>
      </c>
      <c r="D56" s="107">
        <v>1788302</v>
      </c>
      <c r="E56" s="107">
        <v>8714849</v>
      </c>
      <c r="F56" s="107">
        <v>3297013</v>
      </c>
      <c r="G56" s="107">
        <v>1397057</v>
      </c>
      <c r="H56" s="403">
        <v>0</v>
      </c>
      <c r="I56" s="403">
        <v>0</v>
      </c>
      <c r="J56" s="107">
        <f t="shared" si="0"/>
        <v>41160511</v>
      </c>
      <c r="K56" s="107">
        <v>37930000</v>
      </c>
      <c r="L56" s="107">
        <v>39247352</v>
      </c>
    </row>
    <row r="57" spans="1:14" s="270" customFormat="1" ht="20.85" customHeight="1" thickBot="1">
      <c r="A57" s="546" t="s">
        <v>2</v>
      </c>
      <c r="B57" s="259"/>
      <c r="C57" s="116">
        <f>SUM(C4:C28,C32:C56)</f>
        <v>1429500860</v>
      </c>
      <c r="D57" s="116">
        <f>SUM(D4:D56)</f>
        <v>238420990</v>
      </c>
      <c r="E57" s="116">
        <f t="shared" ref="E57:I57" si="1">SUM(E4:E56)</f>
        <v>131180581</v>
      </c>
      <c r="F57" s="116">
        <f t="shared" si="1"/>
        <v>30313224</v>
      </c>
      <c r="G57" s="116">
        <f t="shared" si="1"/>
        <v>59986238</v>
      </c>
      <c r="H57" s="116">
        <f t="shared" si="1"/>
        <v>668488285</v>
      </c>
      <c r="I57" s="116">
        <f t="shared" si="1"/>
        <v>557846113</v>
      </c>
      <c r="J57" s="116">
        <f t="shared" ref="J57" si="2">SUM(B57:I57)</f>
        <v>3115736291</v>
      </c>
      <c r="K57" s="116">
        <f>SUM(K4:K56)</f>
        <v>3156586000</v>
      </c>
      <c r="L57" s="116">
        <f>SUM(L4:L56)</f>
        <v>3096230245</v>
      </c>
    </row>
    <row r="58" spans="1:14" ht="18" customHeight="1" thickTop="1">
      <c r="A58" s="414"/>
      <c r="B58" s="211"/>
      <c r="C58" s="267"/>
      <c r="D58" s="265"/>
      <c r="E58" s="265"/>
      <c r="F58" s="265"/>
      <c r="G58" s="265"/>
      <c r="H58" s="265"/>
      <c r="I58" s="265"/>
      <c r="J58" s="265"/>
      <c r="K58" s="267"/>
      <c r="L58" s="267"/>
    </row>
    <row r="59" spans="1:14" ht="18" customHeight="1"/>
    <row r="60" spans="1:14" ht="18" customHeight="1"/>
    <row r="61" spans="1:14" ht="18" customHeight="1"/>
    <row r="62" spans="1:14" ht="18" customHeight="1"/>
    <row r="63" spans="1:14" ht="18" customHeight="1"/>
    <row r="64" spans="1:14" s="415" customFormat="1" ht="18" customHeight="1">
      <c r="B64" s="193"/>
      <c r="C64" s="189"/>
      <c r="D64" s="189"/>
      <c r="E64" s="189"/>
      <c r="F64" s="189"/>
      <c r="G64" s="189"/>
      <c r="H64" s="189"/>
      <c r="I64" s="189"/>
      <c r="J64" s="189"/>
      <c r="K64" s="189"/>
      <c r="L64" s="264"/>
      <c r="M64" s="193"/>
      <c r="N64" s="193"/>
    </row>
    <row r="65" spans="2:14" s="415" customFormat="1" ht="18" customHeight="1">
      <c r="B65" s="193"/>
      <c r="C65" s="189"/>
      <c r="D65" s="189"/>
      <c r="E65" s="189"/>
      <c r="F65" s="189"/>
      <c r="G65" s="189"/>
      <c r="H65" s="189"/>
      <c r="I65" s="189"/>
      <c r="J65" s="189"/>
      <c r="K65" s="189"/>
      <c r="L65" s="264"/>
      <c r="M65" s="193"/>
      <c r="N65" s="193"/>
    </row>
    <row r="66" spans="2:14" s="415" customFormat="1" ht="18" customHeight="1">
      <c r="B66" s="193"/>
      <c r="C66" s="189"/>
      <c r="D66" s="189"/>
      <c r="E66" s="189"/>
      <c r="F66" s="189"/>
      <c r="G66" s="189"/>
      <c r="H66" s="189"/>
      <c r="I66" s="189"/>
      <c r="J66" s="189"/>
      <c r="K66" s="189"/>
      <c r="L66" s="264"/>
      <c r="M66" s="193"/>
      <c r="N66" s="193"/>
    </row>
    <row r="67" spans="2:14" s="415" customFormat="1" ht="18" customHeight="1">
      <c r="B67" s="193"/>
      <c r="C67" s="189"/>
      <c r="D67" s="189"/>
      <c r="E67" s="189"/>
      <c r="F67" s="189"/>
      <c r="G67" s="189"/>
      <c r="H67" s="189"/>
      <c r="I67" s="189"/>
      <c r="J67" s="189"/>
      <c r="K67" s="189"/>
      <c r="L67" s="264"/>
      <c r="M67" s="193"/>
      <c r="N67" s="193"/>
    </row>
    <row r="68" spans="2:14" s="415" customFormat="1" ht="18" customHeight="1">
      <c r="B68" s="193"/>
      <c r="C68" s="189"/>
      <c r="D68" s="189"/>
      <c r="E68" s="189"/>
      <c r="F68" s="189"/>
      <c r="G68" s="189"/>
      <c r="H68" s="189"/>
      <c r="I68" s="189"/>
      <c r="J68" s="189"/>
      <c r="K68" s="189"/>
      <c r="L68" s="264"/>
      <c r="M68" s="193"/>
      <c r="N68" s="193"/>
    </row>
    <row r="69" spans="2:14" s="415" customFormat="1" ht="18" customHeight="1">
      <c r="B69" s="193"/>
      <c r="C69" s="189"/>
      <c r="D69" s="189"/>
      <c r="E69" s="189"/>
      <c r="F69" s="189"/>
      <c r="G69" s="189"/>
      <c r="H69" s="189"/>
      <c r="I69" s="189"/>
      <c r="J69" s="189"/>
      <c r="K69" s="189"/>
      <c r="L69" s="264"/>
      <c r="M69" s="193"/>
      <c r="N69" s="193"/>
    </row>
    <row r="70" spans="2:14" s="415" customFormat="1" ht="18" customHeight="1">
      <c r="B70" s="193"/>
      <c r="C70" s="189"/>
      <c r="D70" s="189"/>
      <c r="E70" s="189"/>
      <c r="F70" s="189"/>
      <c r="G70" s="189"/>
      <c r="H70" s="189"/>
      <c r="I70" s="189"/>
      <c r="J70" s="189"/>
      <c r="K70" s="189"/>
      <c r="L70" s="264"/>
      <c r="M70" s="193"/>
      <c r="N70" s="193"/>
    </row>
    <row r="71" spans="2:14" s="415" customFormat="1" ht="18" customHeight="1">
      <c r="B71" s="193"/>
      <c r="C71" s="189"/>
      <c r="D71" s="189"/>
      <c r="E71" s="189"/>
      <c r="F71" s="189"/>
      <c r="G71" s="189"/>
      <c r="H71" s="189"/>
      <c r="I71" s="189"/>
      <c r="J71" s="189"/>
      <c r="K71" s="189"/>
      <c r="L71" s="264"/>
      <c r="M71" s="193"/>
      <c r="N71" s="193"/>
    </row>
    <row r="72" spans="2:14" s="415" customFormat="1" ht="18" customHeight="1">
      <c r="B72" s="193"/>
      <c r="C72" s="189"/>
      <c r="D72" s="189"/>
      <c r="E72" s="189"/>
      <c r="F72" s="189"/>
      <c r="G72" s="189"/>
      <c r="H72" s="189"/>
      <c r="I72" s="189"/>
      <c r="J72" s="189"/>
      <c r="K72" s="189"/>
      <c r="L72" s="264"/>
      <c r="M72" s="193"/>
      <c r="N72" s="193"/>
    </row>
    <row r="73" spans="2:14" s="415" customFormat="1" ht="18" customHeight="1">
      <c r="B73" s="193"/>
      <c r="C73" s="189"/>
      <c r="D73" s="189"/>
      <c r="E73" s="189"/>
      <c r="F73" s="189"/>
      <c r="G73" s="189"/>
      <c r="H73" s="189"/>
      <c r="I73" s="189"/>
      <c r="J73" s="189"/>
      <c r="K73" s="189"/>
      <c r="L73" s="264"/>
      <c r="M73" s="193"/>
      <c r="N73" s="193"/>
    </row>
  </sheetData>
  <mergeCells count="2">
    <mergeCell ref="A1:K1"/>
    <mergeCell ref="A29:K29"/>
  </mergeCells>
  <printOptions horizontalCentered="1"/>
  <pageMargins left="0.7" right="0.7" top="1.25" bottom="0.7" header="0.5" footer="0.25"/>
  <pageSetup paperSize="9" scale="80" firstPageNumber="21" orientation="landscape" useFirstPageNumber="1" r:id="rId1"/>
  <headerFooter alignWithMargins="0">
    <oddHeader>&amp;C&amp;"+,Bold"&amp;20
_______________________________________________________________________________________________________&amp;R&amp;"Times New Roman,Regular"&amp;12
  مملكة البحرين 
  الحساب الختامي الموحد للدولة للسنة المالية المنتهية في 31 ديسمبر 2015</oddHeader>
    <oddFooter>&amp;C&amp;"Arabic Transparent,Bold"&amp;20___________________________________________________________________________________________&amp;"Arabic Transparent,Regular"&amp;14
&amp;"+,Regular"&amp;16&amp;P</oddFooter>
  </headerFooter>
  <rowBreaks count="1" manualBreakCount="1">
    <brk id="28" max="11" man="1"/>
  </rowBreaks>
  <colBreaks count="1" manualBreakCount="1">
    <brk id="40" max="131"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74"/>
  <sheetViews>
    <sheetView rightToLeft="1" view="pageBreakPreview" zoomScale="80" zoomScaleNormal="100" zoomScaleSheetLayoutView="80" zoomScalePageLayoutView="80" workbookViewId="0">
      <selection activeCell="A34" sqref="A34:XFD35"/>
    </sheetView>
  </sheetViews>
  <sheetFormatPr defaultRowHeight="12.75"/>
  <cols>
    <col min="1" max="1" width="31.140625" style="415" customWidth="1"/>
    <col min="2" max="2" width="11.28515625" style="193" hidden="1" customWidth="1"/>
    <col min="3" max="3" width="14.140625" style="189" customWidth="1"/>
    <col min="4" max="5" width="12.5703125" style="189" customWidth="1"/>
    <col min="6" max="6" width="11.7109375" style="189" customWidth="1"/>
    <col min="7" max="7" width="12.42578125" style="189" customWidth="1"/>
    <col min="8" max="8" width="12.5703125" style="189" customWidth="1"/>
    <col min="9" max="9" width="12.85546875" style="189" customWidth="1"/>
    <col min="10" max="10" width="15.28515625" style="189" customWidth="1"/>
    <col min="11" max="11" width="14.7109375" style="189" customWidth="1"/>
    <col min="12" max="12" width="15.140625" style="264" customWidth="1"/>
    <col min="13" max="16384" width="9.140625" style="193"/>
  </cols>
  <sheetData>
    <row r="1" spans="1:14" s="198" customFormat="1" ht="33" customHeight="1">
      <c r="A1" s="578" t="s">
        <v>654</v>
      </c>
      <c r="B1" s="578"/>
      <c r="C1" s="578"/>
      <c r="D1" s="578"/>
      <c r="E1" s="578"/>
      <c r="F1" s="578"/>
      <c r="G1" s="578"/>
      <c r="H1" s="578"/>
      <c r="I1" s="578"/>
      <c r="J1" s="578"/>
      <c r="K1" s="578"/>
      <c r="L1" s="258"/>
    </row>
    <row r="2" spans="1:14" s="196" customFormat="1" ht="21.6" customHeight="1">
      <c r="A2" s="408"/>
      <c r="B2" s="260"/>
      <c r="C2" s="276"/>
      <c r="D2" s="276"/>
      <c r="E2" s="276"/>
      <c r="F2" s="276"/>
      <c r="G2" s="276"/>
      <c r="H2" s="276"/>
      <c r="I2" s="276"/>
      <c r="J2" s="276"/>
      <c r="K2" s="276"/>
      <c r="L2" s="282" t="s">
        <v>512</v>
      </c>
    </row>
    <row r="3" spans="1:14" s="271" customFormat="1" ht="48" customHeight="1">
      <c r="A3" s="409" t="s">
        <v>210</v>
      </c>
      <c r="B3" s="286" t="s">
        <v>876</v>
      </c>
      <c r="C3" s="279" t="s">
        <v>25</v>
      </c>
      <c r="D3" s="279" t="s">
        <v>26</v>
      </c>
      <c r="E3" s="284" t="s">
        <v>787</v>
      </c>
      <c r="F3" s="284" t="s">
        <v>624</v>
      </c>
      <c r="G3" s="279" t="s">
        <v>27</v>
      </c>
      <c r="H3" s="284" t="s">
        <v>625</v>
      </c>
      <c r="I3" s="284" t="s">
        <v>846</v>
      </c>
      <c r="J3" s="279" t="s">
        <v>2</v>
      </c>
      <c r="K3" s="279" t="s">
        <v>566</v>
      </c>
      <c r="L3" s="263" t="s">
        <v>883</v>
      </c>
    </row>
    <row r="4" spans="1:14" s="270" customFormat="1" ht="27.2" customHeight="1">
      <c r="A4" s="410" t="s">
        <v>835</v>
      </c>
      <c r="B4" s="200">
        <v>11</v>
      </c>
      <c r="C4" s="107">
        <v>4373017</v>
      </c>
      <c r="D4" s="107">
        <v>4179437</v>
      </c>
      <c r="E4" s="107">
        <v>174216</v>
      </c>
      <c r="F4" s="107">
        <v>78795</v>
      </c>
      <c r="G4" s="107">
        <v>12241</v>
      </c>
      <c r="H4" s="107">
        <v>10500000</v>
      </c>
      <c r="I4" s="403">
        <v>0</v>
      </c>
      <c r="J4" s="107">
        <v>19317706</v>
      </c>
      <c r="K4" s="107">
        <v>19342000</v>
      </c>
      <c r="L4" s="107">
        <v>19622089</v>
      </c>
      <c r="N4" s="270" t="s">
        <v>835</v>
      </c>
    </row>
    <row r="5" spans="1:14" s="270" customFormat="1" ht="27.2" customHeight="1">
      <c r="A5" s="410" t="s">
        <v>563</v>
      </c>
      <c r="B5" s="200">
        <v>12</v>
      </c>
      <c r="C5" s="107">
        <v>372852770</v>
      </c>
      <c r="D5" s="107">
        <v>38121005</v>
      </c>
      <c r="E5" s="107">
        <v>28415109</v>
      </c>
      <c r="F5" s="107">
        <v>14131595</v>
      </c>
      <c r="G5" s="107">
        <v>41390442</v>
      </c>
      <c r="H5" s="403">
        <v>0</v>
      </c>
      <c r="I5" s="107">
        <v>1243898</v>
      </c>
      <c r="J5" s="107">
        <v>496154820</v>
      </c>
      <c r="K5" s="107">
        <v>494950000</v>
      </c>
      <c r="L5" s="107">
        <v>514475345</v>
      </c>
      <c r="N5" s="270" t="s">
        <v>563</v>
      </c>
    </row>
    <row r="6" spans="1:14" s="270" customFormat="1" ht="27.2" customHeight="1">
      <c r="A6" s="410" t="s">
        <v>193</v>
      </c>
      <c r="B6" s="200">
        <v>13</v>
      </c>
      <c r="C6" s="107">
        <v>333084944</v>
      </c>
      <c r="D6" s="107">
        <v>23441418</v>
      </c>
      <c r="E6" s="107">
        <v>6962223</v>
      </c>
      <c r="F6" s="107">
        <v>4686864</v>
      </c>
      <c r="G6" s="107">
        <v>4464885</v>
      </c>
      <c r="H6" s="403">
        <v>0</v>
      </c>
      <c r="I6" s="403">
        <v>0</v>
      </c>
      <c r="J6" s="107">
        <v>372640335</v>
      </c>
      <c r="K6" s="107">
        <v>350900000</v>
      </c>
      <c r="L6" s="107">
        <v>358410204</v>
      </c>
      <c r="N6" s="270" t="s">
        <v>193</v>
      </c>
    </row>
    <row r="7" spans="1:14" s="270" customFormat="1" ht="27.2" customHeight="1">
      <c r="A7" s="410" t="s">
        <v>257</v>
      </c>
      <c r="B7" s="200">
        <v>14</v>
      </c>
      <c r="C7" s="403">
        <v>0</v>
      </c>
      <c r="D7" s="403">
        <v>0</v>
      </c>
      <c r="E7" s="403">
        <v>0</v>
      </c>
      <c r="F7" s="403">
        <v>0</v>
      </c>
      <c r="G7" s="403">
        <v>0</v>
      </c>
      <c r="H7" s="107">
        <v>35889000</v>
      </c>
      <c r="I7" s="403">
        <v>0</v>
      </c>
      <c r="J7" s="107">
        <v>35889000</v>
      </c>
      <c r="K7" s="107">
        <v>35889000</v>
      </c>
      <c r="L7" s="107">
        <v>39345280</v>
      </c>
      <c r="N7" s="270" t="s">
        <v>257</v>
      </c>
    </row>
    <row r="8" spans="1:14" s="270" customFormat="1" ht="27.2" customHeight="1">
      <c r="A8" s="410" t="s">
        <v>780</v>
      </c>
      <c r="B8" s="200">
        <v>15</v>
      </c>
      <c r="C8" s="107">
        <v>2170798</v>
      </c>
      <c r="D8" s="107">
        <v>405265</v>
      </c>
      <c r="E8" s="107">
        <v>19908</v>
      </c>
      <c r="F8" s="107">
        <v>4226</v>
      </c>
      <c r="G8" s="107">
        <v>9746</v>
      </c>
      <c r="H8" s="403">
        <v>0</v>
      </c>
      <c r="I8" s="403">
        <v>0</v>
      </c>
      <c r="J8" s="107">
        <v>2609942</v>
      </c>
      <c r="K8" s="107">
        <v>2609942</v>
      </c>
      <c r="L8" s="107">
        <v>2559477</v>
      </c>
      <c r="N8" s="270" t="s">
        <v>551</v>
      </c>
    </row>
    <row r="9" spans="1:14" s="270" customFormat="1" ht="27.2" customHeight="1">
      <c r="A9" s="410" t="s">
        <v>194</v>
      </c>
      <c r="B9" s="200">
        <v>16</v>
      </c>
      <c r="C9" s="107">
        <v>20720084</v>
      </c>
      <c r="D9" s="107">
        <v>8765550</v>
      </c>
      <c r="E9" s="107">
        <v>466410</v>
      </c>
      <c r="F9" s="107">
        <v>355504</v>
      </c>
      <c r="G9" s="107">
        <v>569619</v>
      </c>
      <c r="H9" s="403">
        <v>0</v>
      </c>
      <c r="I9" s="107">
        <v>56581</v>
      </c>
      <c r="J9" s="107">
        <v>30933748</v>
      </c>
      <c r="K9" s="107">
        <v>30832586</v>
      </c>
      <c r="L9" s="107">
        <v>33917819</v>
      </c>
      <c r="N9" s="270" t="s">
        <v>194</v>
      </c>
    </row>
    <row r="10" spans="1:14" s="270" customFormat="1" ht="27.2" customHeight="1">
      <c r="A10" s="410" t="s">
        <v>901</v>
      </c>
      <c r="B10" s="200">
        <v>18</v>
      </c>
      <c r="C10" s="107">
        <v>8789602</v>
      </c>
      <c r="D10" s="107">
        <v>2853767</v>
      </c>
      <c r="E10" s="107">
        <v>270419</v>
      </c>
      <c r="F10" s="107">
        <v>67689</v>
      </c>
      <c r="G10" s="107">
        <v>345118</v>
      </c>
      <c r="H10" s="107">
        <v>867</v>
      </c>
      <c r="I10" s="107">
        <v>148360</v>
      </c>
      <c r="J10" s="107">
        <v>12475822</v>
      </c>
      <c r="K10" s="107">
        <v>11294000</v>
      </c>
      <c r="L10" s="107">
        <v>16646836</v>
      </c>
      <c r="N10" s="270" t="s">
        <v>550</v>
      </c>
    </row>
    <row r="11" spans="1:14" s="270" customFormat="1" ht="27.2" customHeight="1">
      <c r="A11" s="410" t="s">
        <v>195</v>
      </c>
      <c r="B11" s="200">
        <v>21</v>
      </c>
      <c r="C11" s="107">
        <v>287571711</v>
      </c>
      <c r="D11" s="107">
        <v>38573917</v>
      </c>
      <c r="E11" s="107">
        <v>3784287</v>
      </c>
      <c r="F11" s="107">
        <v>2342115</v>
      </c>
      <c r="G11" s="107">
        <v>1732297</v>
      </c>
      <c r="H11" s="403">
        <v>0</v>
      </c>
      <c r="I11" s="107">
        <v>75000</v>
      </c>
      <c r="J11" s="107">
        <v>334079328</v>
      </c>
      <c r="K11" s="107">
        <v>315972000</v>
      </c>
      <c r="L11" s="107">
        <v>326522465</v>
      </c>
      <c r="N11" s="270" t="s">
        <v>195</v>
      </c>
    </row>
    <row r="12" spans="1:14" s="270" customFormat="1" ht="27.2" customHeight="1">
      <c r="A12" s="410" t="s">
        <v>196</v>
      </c>
      <c r="B12" s="272">
        <v>22</v>
      </c>
      <c r="C12" s="107">
        <v>157192632</v>
      </c>
      <c r="D12" s="107">
        <v>43371658</v>
      </c>
      <c r="E12" s="107">
        <v>71160388</v>
      </c>
      <c r="F12" s="107">
        <v>1448626</v>
      </c>
      <c r="G12" s="107">
        <v>4768369</v>
      </c>
      <c r="H12" s="403">
        <v>0</v>
      </c>
      <c r="I12" s="107">
        <v>5200</v>
      </c>
      <c r="J12" s="107">
        <v>277946873</v>
      </c>
      <c r="K12" s="107">
        <v>244412000</v>
      </c>
      <c r="L12" s="107">
        <v>262753035</v>
      </c>
      <c r="N12" s="270" t="s">
        <v>196</v>
      </c>
    </row>
    <row r="13" spans="1:14" s="195" customFormat="1" ht="42.75">
      <c r="A13" s="390" t="s">
        <v>927</v>
      </c>
      <c r="B13" s="200">
        <v>23</v>
      </c>
      <c r="C13" s="107">
        <v>8618398</v>
      </c>
      <c r="D13" s="107">
        <v>1727394</v>
      </c>
      <c r="E13" s="107">
        <v>450323</v>
      </c>
      <c r="F13" s="107">
        <v>182308</v>
      </c>
      <c r="G13" s="107">
        <v>95695</v>
      </c>
      <c r="H13" s="107">
        <v>689011</v>
      </c>
      <c r="I13" s="403">
        <v>0</v>
      </c>
      <c r="J13" s="107">
        <v>11763130</v>
      </c>
      <c r="K13" s="107">
        <v>11912000</v>
      </c>
      <c r="L13" s="107">
        <v>17814267</v>
      </c>
      <c r="N13" s="195" t="s">
        <v>836</v>
      </c>
    </row>
    <row r="14" spans="1:14" s="270" customFormat="1" ht="27.2" customHeight="1">
      <c r="A14" s="410" t="s">
        <v>922</v>
      </c>
      <c r="B14" s="200">
        <v>24</v>
      </c>
      <c r="C14" s="107">
        <v>5031142</v>
      </c>
      <c r="D14" s="107">
        <v>673418</v>
      </c>
      <c r="E14" s="107">
        <v>72180</v>
      </c>
      <c r="F14" s="107">
        <v>51943</v>
      </c>
      <c r="G14" s="107">
        <v>33406</v>
      </c>
      <c r="H14" s="403">
        <v>0</v>
      </c>
      <c r="I14" s="107">
        <v>187966</v>
      </c>
      <c r="J14" s="107">
        <v>6050055</v>
      </c>
      <c r="K14" s="107">
        <v>6050055</v>
      </c>
      <c r="L14" s="107">
        <v>6628449</v>
      </c>
      <c r="N14" s="270" t="s">
        <v>258</v>
      </c>
    </row>
    <row r="15" spans="1:14" s="270" customFormat="1" ht="27.2" customHeight="1">
      <c r="A15" s="410" t="s">
        <v>877</v>
      </c>
      <c r="B15" s="200">
        <v>26</v>
      </c>
      <c r="C15" s="107">
        <v>3499866</v>
      </c>
      <c r="D15" s="107">
        <v>3417156</v>
      </c>
      <c r="E15" s="107">
        <v>67140</v>
      </c>
      <c r="F15" s="107">
        <v>176788</v>
      </c>
      <c r="G15" s="107">
        <v>445516</v>
      </c>
      <c r="H15" s="107">
        <v>2538585</v>
      </c>
      <c r="I15" s="107">
        <v>2083369</v>
      </c>
      <c r="J15" s="107">
        <v>12228419</v>
      </c>
      <c r="K15" s="107">
        <v>12239000</v>
      </c>
      <c r="L15" s="107">
        <v>12718968</v>
      </c>
      <c r="N15" s="270" t="s">
        <v>197</v>
      </c>
    </row>
    <row r="16" spans="1:14" s="270" customFormat="1" ht="27.2" customHeight="1">
      <c r="A16" s="410" t="s">
        <v>604</v>
      </c>
      <c r="B16" s="200">
        <v>28</v>
      </c>
      <c r="C16" s="107">
        <v>1200745</v>
      </c>
      <c r="D16" s="107">
        <v>225184</v>
      </c>
      <c r="E16" s="107">
        <v>33440</v>
      </c>
      <c r="F16" s="107">
        <v>40707</v>
      </c>
      <c r="G16" s="107">
        <v>163617</v>
      </c>
      <c r="H16" s="403">
        <v>0</v>
      </c>
      <c r="I16" s="403">
        <v>0</v>
      </c>
      <c r="J16" s="107">
        <v>1663692</v>
      </c>
      <c r="K16" s="107">
        <v>1876000</v>
      </c>
      <c r="L16" s="107">
        <v>1743682</v>
      </c>
      <c r="N16" s="270" t="s">
        <v>583</v>
      </c>
    </row>
    <row r="17" spans="1:14" s="270" customFormat="1" ht="27.2" customHeight="1">
      <c r="A17" s="410" t="s">
        <v>923</v>
      </c>
      <c r="B17" s="200">
        <v>29</v>
      </c>
      <c r="C17" s="107">
        <v>8312031</v>
      </c>
      <c r="D17" s="107">
        <v>3004719</v>
      </c>
      <c r="E17" s="107">
        <v>269957</v>
      </c>
      <c r="F17" s="107">
        <v>127804</v>
      </c>
      <c r="G17" s="107">
        <v>237387</v>
      </c>
      <c r="H17" s="403">
        <v>0</v>
      </c>
      <c r="I17" s="107">
        <v>127740</v>
      </c>
      <c r="J17" s="107">
        <v>12079638</v>
      </c>
      <c r="K17" s="107">
        <v>12079639</v>
      </c>
      <c r="L17" s="107">
        <v>28817563</v>
      </c>
      <c r="N17" s="270" t="s">
        <v>661</v>
      </c>
    </row>
    <row r="18" spans="1:14" s="270" customFormat="1" ht="27.2" customHeight="1">
      <c r="A18" s="410" t="s">
        <v>885</v>
      </c>
      <c r="B18" s="200">
        <v>70</v>
      </c>
      <c r="C18" s="107">
        <v>841890</v>
      </c>
      <c r="D18" s="107">
        <v>311111</v>
      </c>
      <c r="E18" s="107">
        <v>57111</v>
      </c>
      <c r="F18" s="107">
        <v>56236</v>
      </c>
      <c r="G18" s="107">
        <v>5024</v>
      </c>
      <c r="H18" s="403">
        <v>0</v>
      </c>
      <c r="I18" s="107">
        <v>45000</v>
      </c>
      <c r="J18" s="107">
        <v>1316372</v>
      </c>
      <c r="K18" s="107">
        <v>1860000</v>
      </c>
      <c r="L18" s="107">
        <v>814906</v>
      </c>
      <c r="N18" s="270" t="s">
        <v>782</v>
      </c>
    </row>
    <row r="19" spans="1:14" s="270" customFormat="1" ht="27.2" customHeight="1">
      <c r="A19" s="410" t="s">
        <v>847</v>
      </c>
      <c r="B19" s="200" t="s">
        <v>881</v>
      </c>
      <c r="C19" s="107">
        <v>2664380</v>
      </c>
      <c r="D19" s="107">
        <v>537594</v>
      </c>
      <c r="E19" s="107">
        <v>53480</v>
      </c>
      <c r="F19" s="107">
        <v>10166</v>
      </c>
      <c r="G19" s="107">
        <v>16499</v>
      </c>
      <c r="H19" s="403">
        <v>0</v>
      </c>
      <c r="I19" s="403">
        <v>0</v>
      </c>
      <c r="J19" s="107">
        <v>3282120</v>
      </c>
      <c r="K19" s="107">
        <v>3642126</v>
      </c>
      <c r="L19" s="107">
        <v>3218910</v>
      </c>
      <c r="N19" s="270" t="s">
        <v>847</v>
      </c>
    </row>
    <row r="20" spans="1:14" s="270" customFormat="1" ht="27.2" customHeight="1">
      <c r="A20" s="410" t="s">
        <v>848</v>
      </c>
      <c r="B20" s="200" t="s">
        <v>880</v>
      </c>
      <c r="C20" s="107">
        <v>451376</v>
      </c>
      <c r="D20" s="107">
        <v>94016</v>
      </c>
      <c r="E20" s="107">
        <v>1848</v>
      </c>
      <c r="F20" s="107">
        <v>1813</v>
      </c>
      <c r="G20" s="107">
        <v>3582</v>
      </c>
      <c r="H20" s="403">
        <v>0</v>
      </c>
      <c r="I20" s="403">
        <v>0</v>
      </c>
      <c r="J20" s="107">
        <v>552636</v>
      </c>
      <c r="K20" s="107">
        <v>587144</v>
      </c>
      <c r="L20" s="107">
        <v>1013380</v>
      </c>
      <c r="N20" s="270" t="s">
        <v>848</v>
      </c>
    </row>
    <row r="21" spans="1:14" s="269" customFormat="1" ht="33" customHeight="1">
      <c r="A21" s="579" t="s">
        <v>659</v>
      </c>
      <c r="B21" s="579"/>
      <c r="C21" s="579"/>
      <c r="D21" s="579"/>
      <c r="E21" s="579"/>
      <c r="F21" s="579"/>
      <c r="G21" s="579"/>
      <c r="H21" s="579"/>
      <c r="I21" s="579"/>
      <c r="J21" s="579"/>
      <c r="K21" s="579"/>
      <c r="L21" s="274"/>
    </row>
    <row r="22" spans="1:14" s="268" customFormat="1" ht="21.6" customHeight="1">
      <c r="A22" s="412"/>
      <c r="B22" s="261"/>
      <c r="C22" s="273"/>
      <c r="D22" s="273"/>
      <c r="E22" s="273"/>
      <c r="F22" s="273"/>
      <c r="G22" s="273"/>
      <c r="H22" s="273"/>
      <c r="I22" s="273"/>
      <c r="J22" s="273"/>
      <c r="K22" s="273"/>
      <c r="L22" s="283" t="s">
        <v>512</v>
      </c>
    </row>
    <row r="23" spans="1:14" s="271" customFormat="1" ht="48" customHeight="1">
      <c r="A23" s="409" t="s">
        <v>210</v>
      </c>
      <c r="B23" s="286"/>
      <c r="C23" s="279" t="s">
        <v>25</v>
      </c>
      <c r="D23" s="279" t="s">
        <v>26</v>
      </c>
      <c r="E23" s="284" t="s">
        <v>787</v>
      </c>
      <c r="F23" s="284" t="s">
        <v>624</v>
      </c>
      <c r="G23" s="279" t="s">
        <v>27</v>
      </c>
      <c r="H23" s="284" t="s">
        <v>625</v>
      </c>
      <c r="I23" s="284" t="s">
        <v>846</v>
      </c>
      <c r="J23" s="275" t="s">
        <v>2</v>
      </c>
      <c r="K23" s="275" t="s">
        <v>566</v>
      </c>
      <c r="L23" s="275" t="s">
        <v>883</v>
      </c>
    </row>
    <row r="24" spans="1:14" s="270" customFormat="1" ht="27.2" customHeight="1">
      <c r="A24" s="410" t="s">
        <v>878</v>
      </c>
      <c r="B24" s="200">
        <v>32</v>
      </c>
      <c r="C24" s="107">
        <v>320909</v>
      </c>
      <c r="D24" s="107">
        <v>225268</v>
      </c>
      <c r="E24" s="107">
        <v>7821</v>
      </c>
      <c r="F24" s="107">
        <v>981</v>
      </c>
      <c r="G24" s="107">
        <v>1034</v>
      </c>
      <c r="H24" s="403">
        <v>0</v>
      </c>
      <c r="I24" s="403">
        <v>0</v>
      </c>
      <c r="J24" s="107">
        <v>556012</v>
      </c>
      <c r="K24" s="107">
        <v>556013</v>
      </c>
      <c r="L24" s="107">
        <v>556811</v>
      </c>
      <c r="N24" s="270" t="s">
        <v>870</v>
      </c>
    </row>
    <row r="25" spans="1:14" s="270" customFormat="1" ht="27.2" customHeight="1">
      <c r="A25" s="410" t="s">
        <v>928</v>
      </c>
      <c r="B25" s="200">
        <v>34</v>
      </c>
      <c r="C25" s="107">
        <v>8254178</v>
      </c>
      <c r="D25" s="107">
        <v>4013296</v>
      </c>
      <c r="E25" s="107">
        <v>106645</v>
      </c>
      <c r="F25" s="107">
        <v>62470</v>
      </c>
      <c r="G25" s="107">
        <v>189779</v>
      </c>
      <c r="H25" s="403">
        <v>0</v>
      </c>
      <c r="I25" s="403">
        <v>0</v>
      </c>
      <c r="J25" s="107">
        <v>12626368</v>
      </c>
      <c r="K25" s="107">
        <v>12153000</v>
      </c>
      <c r="L25" s="107">
        <v>11567570</v>
      </c>
      <c r="N25" s="270" t="s">
        <v>275</v>
      </c>
    </row>
    <row r="26" spans="1:14" s="270" customFormat="1" ht="27.2" customHeight="1">
      <c r="A26" s="410" t="s">
        <v>320</v>
      </c>
      <c r="B26" s="200">
        <v>36</v>
      </c>
      <c r="C26" s="107">
        <v>4324813</v>
      </c>
      <c r="D26" s="107">
        <v>708227</v>
      </c>
      <c r="E26" s="107">
        <v>91903</v>
      </c>
      <c r="F26" s="107">
        <v>35898</v>
      </c>
      <c r="G26" s="107">
        <v>155878</v>
      </c>
      <c r="H26" s="403">
        <v>0</v>
      </c>
      <c r="I26" s="403">
        <v>0</v>
      </c>
      <c r="J26" s="107">
        <v>5316719</v>
      </c>
      <c r="K26" s="107">
        <v>5316720</v>
      </c>
      <c r="L26" s="107">
        <v>5443886</v>
      </c>
      <c r="N26" s="270" t="s">
        <v>320</v>
      </c>
    </row>
    <row r="27" spans="1:14" s="270" customFormat="1" ht="18" hidden="1" customHeight="1">
      <c r="A27" s="411" t="s">
        <v>582</v>
      </c>
      <c r="B27" s="281"/>
      <c r="C27" s="285"/>
      <c r="D27" s="278"/>
      <c r="E27" s="285"/>
      <c r="F27" s="285"/>
      <c r="G27" s="285"/>
      <c r="H27" s="278"/>
      <c r="I27" s="278"/>
      <c r="J27" s="278">
        <f t="shared" ref="J27" si="0">SUM(C27:I27)</f>
        <v>0</v>
      </c>
      <c r="K27" s="404">
        <v>0</v>
      </c>
      <c r="L27" s="404">
        <v>0</v>
      </c>
    </row>
    <row r="28" spans="1:14" s="270" customFormat="1" ht="27.2" customHeight="1">
      <c r="A28" s="410" t="s">
        <v>800</v>
      </c>
      <c r="B28" s="266">
        <v>40</v>
      </c>
      <c r="C28" s="107">
        <v>124795</v>
      </c>
      <c r="D28" s="107">
        <v>72873</v>
      </c>
      <c r="E28" s="107">
        <v>7918</v>
      </c>
      <c r="F28" s="403">
        <v>0</v>
      </c>
      <c r="G28" s="107">
        <v>853</v>
      </c>
      <c r="H28" s="403">
        <v>0</v>
      </c>
      <c r="I28" s="403">
        <v>0</v>
      </c>
      <c r="J28" s="107">
        <v>206438</v>
      </c>
      <c r="K28" s="107">
        <v>279000</v>
      </c>
      <c r="L28" s="107">
        <v>212949</v>
      </c>
      <c r="N28" s="277" t="s">
        <v>800</v>
      </c>
    </row>
    <row r="29" spans="1:14" s="277" customFormat="1" ht="27.2" customHeight="1">
      <c r="A29" s="410" t="s">
        <v>660</v>
      </c>
      <c r="B29" s="266">
        <v>41</v>
      </c>
      <c r="C29" s="107">
        <v>4509479</v>
      </c>
      <c r="D29" s="107">
        <v>1335130</v>
      </c>
      <c r="E29" s="107">
        <v>118509</v>
      </c>
      <c r="F29" s="107">
        <v>139492</v>
      </c>
      <c r="G29" s="107">
        <v>791555</v>
      </c>
      <c r="H29" s="403">
        <v>0</v>
      </c>
      <c r="I29" s="403">
        <v>0</v>
      </c>
      <c r="J29" s="107">
        <v>6894164</v>
      </c>
      <c r="K29" s="107">
        <v>6894165</v>
      </c>
      <c r="L29" s="107">
        <v>7437298</v>
      </c>
      <c r="N29" s="270" t="s">
        <v>660</v>
      </c>
    </row>
    <row r="30" spans="1:14" s="277" customFormat="1" ht="27.2" customHeight="1">
      <c r="A30" s="410" t="s">
        <v>580</v>
      </c>
      <c r="B30" s="266">
        <v>43</v>
      </c>
      <c r="C30" s="107">
        <v>7741045</v>
      </c>
      <c r="D30" s="107">
        <v>286540</v>
      </c>
      <c r="E30" s="107">
        <v>5878236</v>
      </c>
      <c r="F30" s="107">
        <v>1196949</v>
      </c>
      <c r="G30" s="107">
        <v>361153</v>
      </c>
      <c r="H30" s="403">
        <v>0</v>
      </c>
      <c r="I30" s="403">
        <v>0</v>
      </c>
      <c r="J30" s="107">
        <v>15463922</v>
      </c>
      <c r="K30" s="107">
        <v>15465000</v>
      </c>
      <c r="L30" s="107">
        <v>15699755</v>
      </c>
      <c r="N30" s="277" t="s">
        <v>580</v>
      </c>
    </row>
    <row r="31" spans="1:14" s="277" customFormat="1" ht="27.2" customHeight="1">
      <c r="A31" s="410" t="s">
        <v>924</v>
      </c>
      <c r="B31" s="266">
        <v>46</v>
      </c>
      <c r="C31" s="107">
        <v>25705168</v>
      </c>
      <c r="D31" s="107">
        <v>19069568</v>
      </c>
      <c r="E31" s="107">
        <v>185222</v>
      </c>
      <c r="F31" s="107">
        <v>161785</v>
      </c>
      <c r="G31" s="107">
        <v>136755</v>
      </c>
      <c r="H31" s="403">
        <v>0</v>
      </c>
      <c r="I31" s="403">
        <v>0</v>
      </c>
      <c r="J31" s="107">
        <v>45258497</v>
      </c>
      <c r="K31" s="107">
        <v>45258498</v>
      </c>
      <c r="L31" s="107">
        <v>31446852</v>
      </c>
      <c r="N31" s="277" t="s">
        <v>840</v>
      </c>
    </row>
    <row r="32" spans="1:14" s="277" customFormat="1" ht="27.2" customHeight="1">
      <c r="A32" s="410" t="s">
        <v>564</v>
      </c>
      <c r="B32" s="266">
        <v>47</v>
      </c>
      <c r="C32" s="403">
        <v>0</v>
      </c>
      <c r="D32" s="403">
        <v>0</v>
      </c>
      <c r="E32" s="403">
        <v>0</v>
      </c>
      <c r="F32" s="403">
        <v>0</v>
      </c>
      <c r="G32" s="403">
        <v>0</v>
      </c>
      <c r="H32" s="107">
        <v>325500000</v>
      </c>
      <c r="I32" s="403">
        <v>0</v>
      </c>
      <c r="J32" s="107">
        <v>325500000</v>
      </c>
      <c r="K32" s="107">
        <v>325500000</v>
      </c>
      <c r="L32" s="107">
        <v>350000000</v>
      </c>
      <c r="N32" s="277" t="s">
        <v>564</v>
      </c>
    </row>
    <row r="33" spans="1:14" s="277" customFormat="1" ht="27.2" customHeight="1">
      <c r="A33" s="410" t="s">
        <v>826</v>
      </c>
      <c r="B33" s="266">
        <v>48</v>
      </c>
      <c r="C33" s="107">
        <v>16517762</v>
      </c>
      <c r="D33" s="107">
        <v>14473969</v>
      </c>
      <c r="E33" s="107">
        <v>214622</v>
      </c>
      <c r="F33" s="107">
        <v>478092</v>
      </c>
      <c r="G33" s="107">
        <v>925215</v>
      </c>
      <c r="H33" s="403">
        <v>0</v>
      </c>
      <c r="I33" s="403">
        <v>0</v>
      </c>
      <c r="J33" s="107">
        <v>32609661</v>
      </c>
      <c r="K33" s="107">
        <v>32851000</v>
      </c>
      <c r="L33" s="107">
        <v>28518425</v>
      </c>
      <c r="N33" s="277" t="s">
        <v>826</v>
      </c>
    </row>
    <row r="34" spans="1:14" s="277" customFormat="1" ht="27.2" customHeight="1">
      <c r="A34" s="410" t="s">
        <v>212</v>
      </c>
      <c r="B34" s="266">
        <v>50</v>
      </c>
      <c r="C34" s="107">
        <v>38901486</v>
      </c>
      <c r="D34" s="107">
        <v>612357</v>
      </c>
      <c r="E34" s="107">
        <v>306825</v>
      </c>
      <c r="F34" s="107">
        <v>11631</v>
      </c>
      <c r="G34" s="107">
        <v>101764</v>
      </c>
      <c r="H34" s="403">
        <v>0</v>
      </c>
      <c r="I34" s="107">
        <v>115937</v>
      </c>
      <c r="J34" s="107">
        <v>40050000</v>
      </c>
      <c r="K34" s="107">
        <v>40050000</v>
      </c>
      <c r="L34" s="107">
        <v>40200000</v>
      </c>
      <c r="N34" s="277" t="s">
        <v>198</v>
      </c>
    </row>
    <row r="35" spans="1:14" s="277" customFormat="1" ht="27.2" customHeight="1">
      <c r="A35" s="410" t="s">
        <v>260</v>
      </c>
      <c r="B35" s="266">
        <v>51</v>
      </c>
      <c r="C35" s="107">
        <v>1491994</v>
      </c>
      <c r="D35" s="107">
        <v>964521</v>
      </c>
      <c r="E35" s="107">
        <v>16301</v>
      </c>
      <c r="F35" s="107">
        <v>28217</v>
      </c>
      <c r="G35" s="107">
        <v>14413</v>
      </c>
      <c r="H35" s="403">
        <v>0</v>
      </c>
      <c r="I35" s="403">
        <v>0</v>
      </c>
      <c r="J35" s="107">
        <v>2515446</v>
      </c>
      <c r="K35" s="107">
        <v>2515446</v>
      </c>
      <c r="L35" s="107">
        <v>2706944</v>
      </c>
      <c r="N35" s="277" t="s">
        <v>260</v>
      </c>
    </row>
    <row r="36" spans="1:14" s="277" customFormat="1" ht="27.2" hidden="1" customHeight="1">
      <c r="A36" s="410" t="s">
        <v>314</v>
      </c>
      <c r="B36" s="266">
        <v>54</v>
      </c>
      <c r="C36" s="107">
        <v>1128078</v>
      </c>
      <c r="D36" s="107">
        <v>210282</v>
      </c>
      <c r="E36" s="107">
        <v>8318</v>
      </c>
      <c r="F36" s="107">
        <v>140648</v>
      </c>
      <c r="G36" s="107">
        <v>1706</v>
      </c>
      <c r="H36" s="403">
        <v>0</v>
      </c>
      <c r="I36" s="403">
        <v>0</v>
      </c>
      <c r="J36" s="107">
        <v>1489032</v>
      </c>
      <c r="K36" s="107">
        <v>1584546</v>
      </c>
      <c r="L36" s="107">
        <v>3224250</v>
      </c>
      <c r="N36" s="277" t="s">
        <v>262</v>
      </c>
    </row>
    <row r="37" spans="1:14" s="277" customFormat="1" ht="27.2" customHeight="1">
      <c r="A37" s="410" t="s">
        <v>884</v>
      </c>
      <c r="B37" s="266">
        <v>55</v>
      </c>
      <c r="C37" s="107">
        <v>342382</v>
      </c>
      <c r="D37" s="107">
        <v>346344</v>
      </c>
      <c r="E37" s="107">
        <v>4711</v>
      </c>
      <c r="F37" s="107">
        <v>6713</v>
      </c>
      <c r="G37" s="403">
        <v>0</v>
      </c>
      <c r="H37" s="403">
        <v>0</v>
      </c>
      <c r="I37" s="403">
        <v>0</v>
      </c>
      <c r="J37" s="107">
        <v>700150</v>
      </c>
      <c r="K37" s="107">
        <v>708500</v>
      </c>
      <c r="L37" s="107">
        <v>804645</v>
      </c>
      <c r="N37" s="277" t="s">
        <v>712</v>
      </c>
    </row>
    <row r="38" spans="1:14" s="277" customFormat="1" ht="27.2" customHeight="1">
      <c r="A38" s="410" t="s">
        <v>887</v>
      </c>
      <c r="B38" s="266">
        <v>59</v>
      </c>
      <c r="C38" s="107">
        <v>764643</v>
      </c>
      <c r="D38" s="107">
        <v>356921</v>
      </c>
      <c r="E38" s="107">
        <v>19392</v>
      </c>
      <c r="F38" s="107">
        <v>8141</v>
      </c>
      <c r="G38" s="107">
        <v>10079</v>
      </c>
      <c r="H38" s="403">
        <v>0</v>
      </c>
      <c r="I38" s="403">
        <v>0</v>
      </c>
      <c r="J38" s="107">
        <v>1159177</v>
      </c>
      <c r="K38" s="107">
        <v>1159177</v>
      </c>
      <c r="L38" s="107">
        <v>1127386</v>
      </c>
      <c r="N38" s="277" t="s">
        <v>314</v>
      </c>
    </row>
    <row r="39" spans="1:14" s="277" customFormat="1" ht="27.2" customHeight="1">
      <c r="A39" s="410" t="s">
        <v>231</v>
      </c>
      <c r="B39" s="266">
        <v>60</v>
      </c>
      <c r="C39" s="403">
        <v>0</v>
      </c>
      <c r="D39" s="107">
        <v>3747931</v>
      </c>
      <c r="E39" s="403">
        <v>0</v>
      </c>
      <c r="F39" s="403">
        <v>0</v>
      </c>
      <c r="G39" s="403">
        <v>0</v>
      </c>
      <c r="H39" s="107">
        <v>281085178</v>
      </c>
      <c r="I39" s="107">
        <v>553351657</v>
      </c>
      <c r="J39" s="107">
        <v>838184766</v>
      </c>
      <c r="K39" s="107">
        <v>960857378</v>
      </c>
      <c r="L39" s="107">
        <v>798360264</v>
      </c>
      <c r="N39" s="277" t="s">
        <v>827</v>
      </c>
    </row>
    <row r="40" spans="1:14" s="277" customFormat="1" ht="27.2" customHeight="1">
      <c r="A40" s="410" t="s">
        <v>521</v>
      </c>
      <c r="B40" s="266">
        <v>65</v>
      </c>
      <c r="C40" s="107">
        <v>14756024</v>
      </c>
      <c r="D40" s="107">
        <v>6381502</v>
      </c>
      <c r="E40" s="107">
        <v>1333706</v>
      </c>
      <c r="F40" s="107">
        <v>166577</v>
      </c>
      <c r="G40" s="107">
        <v>350453</v>
      </c>
      <c r="H40" s="403">
        <v>0</v>
      </c>
      <c r="I40" s="107">
        <v>5000</v>
      </c>
      <c r="J40" s="107">
        <v>22993263</v>
      </c>
      <c r="K40" s="107">
        <v>23552053</v>
      </c>
      <c r="L40" s="107">
        <v>23801986</v>
      </c>
      <c r="N40" s="277" t="s">
        <v>715</v>
      </c>
    </row>
    <row r="41" spans="1:14" s="277" customFormat="1" ht="27.2" customHeight="1">
      <c r="A41" s="410" t="s">
        <v>879</v>
      </c>
      <c r="B41" s="266">
        <v>66</v>
      </c>
      <c r="C41" s="107">
        <v>3820593</v>
      </c>
      <c r="D41" s="107">
        <v>2586705</v>
      </c>
      <c r="E41" s="107">
        <v>47124</v>
      </c>
      <c r="F41" s="107">
        <v>16955</v>
      </c>
      <c r="G41" s="107">
        <v>155591</v>
      </c>
      <c r="H41" s="107">
        <v>850000</v>
      </c>
      <c r="I41" s="107">
        <v>196000</v>
      </c>
      <c r="J41" s="107">
        <v>7672969</v>
      </c>
      <c r="K41" s="107">
        <v>7673000</v>
      </c>
      <c r="L41" s="107">
        <v>9635613</v>
      </c>
      <c r="N41" s="277" t="s">
        <v>522</v>
      </c>
    </row>
    <row r="42" spans="1:14" s="277" customFormat="1" ht="27.2" customHeight="1">
      <c r="A42" s="410" t="s">
        <v>770</v>
      </c>
      <c r="B42" s="266">
        <v>67</v>
      </c>
      <c r="C42" s="107">
        <v>108623</v>
      </c>
      <c r="D42" s="107">
        <v>104457</v>
      </c>
      <c r="E42" s="107">
        <v>6110</v>
      </c>
      <c r="F42" s="107">
        <v>57727</v>
      </c>
      <c r="G42" s="107">
        <v>2470</v>
      </c>
      <c r="H42" s="403">
        <v>0</v>
      </c>
      <c r="I42" s="403">
        <v>0</v>
      </c>
      <c r="J42" s="107">
        <v>279388</v>
      </c>
      <c r="K42" s="107">
        <v>279388</v>
      </c>
      <c r="L42" s="107">
        <v>61887</v>
      </c>
      <c r="N42" s="277" t="s">
        <v>613</v>
      </c>
    </row>
    <row r="43" spans="1:14" s="269" customFormat="1" ht="33" customHeight="1">
      <c r="A43" s="579" t="s">
        <v>659</v>
      </c>
      <c r="B43" s="579"/>
      <c r="C43" s="579"/>
      <c r="D43" s="579"/>
      <c r="E43" s="579"/>
      <c r="F43" s="579"/>
      <c r="G43" s="579"/>
      <c r="H43" s="579"/>
      <c r="I43" s="579"/>
      <c r="J43" s="579"/>
      <c r="K43" s="579"/>
      <c r="L43" s="274"/>
    </row>
    <row r="44" spans="1:14" s="268" customFormat="1" ht="21.6" customHeight="1">
      <c r="A44" s="412"/>
      <c r="B44" s="261"/>
      <c r="C44" s="273"/>
      <c r="D44" s="273"/>
      <c r="E44" s="273"/>
      <c r="F44" s="273"/>
      <c r="G44" s="273"/>
      <c r="H44" s="273"/>
      <c r="I44" s="273"/>
      <c r="J44" s="273"/>
      <c r="K44" s="273"/>
      <c r="L44" s="283" t="s">
        <v>512</v>
      </c>
    </row>
    <row r="45" spans="1:14" s="271" customFormat="1" ht="48" customHeight="1">
      <c r="A45" s="409" t="s">
        <v>210</v>
      </c>
      <c r="B45" s="286"/>
      <c r="C45" s="279" t="s">
        <v>25</v>
      </c>
      <c r="D45" s="279" t="s">
        <v>26</v>
      </c>
      <c r="E45" s="284" t="s">
        <v>787</v>
      </c>
      <c r="F45" s="284" t="s">
        <v>624</v>
      </c>
      <c r="G45" s="279" t="s">
        <v>27</v>
      </c>
      <c r="H45" s="284" t="s">
        <v>625</v>
      </c>
      <c r="I45" s="284" t="s">
        <v>846</v>
      </c>
      <c r="J45" s="275" t="s">
        <v>2</v>
      </c>
      <c r="K45" s="275" t="s">
        <v>566</v>
      </c>
      <c r="L45" s="275" t="s">
        <v>883</v>
      </c>
    </row>
    <row r="46" spans="1:14" s="277" customFormat="1" ht="27.2" customHeight="1">
      <c r="A46" s="410" t="s">
        <v>882</v>
      </c>
      <c r="B46" s="266">
        <v>68</v>
      </c>
      <c r="C46" s="107">
        <v>2345863</v>
      </c>
      <c r="D46" s="107">
        <v>780529</v>
      </c>
      <c r="E46" s="107">
        <v>43170</v>
      </c>
      <c r="F46" s="107">
        <v>99487</v>
      </c>
      <c r="G46" s="107">
        <v>92068</v>
      </c>
      <c r="H46" s="403">
        <v>0</v>
      </c>
      <c r="I46" s="403">
        <v>0</v>
      </c>
      <c r="J46" s="107">
        <v>3361118</v>
      </c>
      <c r="K46" s="107">
        <v>3361118</v>
      </c>
      <c r="L46" s="403">
        <v>0</v>
      </c>
      <c r="N46" s="277" t="s">
        <v>521</v>
      </c>
    </row>
    <row r="47" spans="1:14" s="270" customFormat="1" ht="27.2" customHeight="1">
      <c r="A47" s="410" t="s">
        <v>803</v>
      </c>
      <c r="B47" s="266">
        <v>71</v>
      </c>
      <c r="C47" s="107">
        <v>1181724</v>
      </c>
      <c r="D47" s="107">
        <v>209409</v>
      </c>
      <c r="E47" s="107">
        <v>17688</v>
      </c>
      <c r="F47" s="107">
        <v>17474</v>
      </c>
      <c r="G47" s="107">
        <v>3271</v>
      </c>
      <c r="H47" s="403">
        <v>0</v>
      </c>
      <c r="I47" s="403">
        <v>0</v>
      </c>
      <c r="J47" s="107">
        <v>1429566</v>
      </c>
      <c r="K47" s="107">
        <v>1566000</v>
      </c>
      <c r="L47" s="107">
        <v>1362257</v>
      </c>
      <c r="N47" s="277" t="s">
        <v>582</v>
      </c>
    </row>
    <row r="48" spans="1:14" s="277" customFormat="1" ht="27.2" customHeight="1">
      <c r="A48" s="410" t="s">
        <v>199</v>
      </c>
      <c r="B48" s="266">
        <v>72</v>
      </c>
      <c r="C48" s="107">
        <v>5119423</v>
      </c>
      <c r="D48" s="107">
        <v>738039</v>
      </c>
      <c r="E48" s="107">
        <v>24571</v>
      </c>
      <c r="F48" s="107">
        <v>13622</v>
      </c>
      <c r="G48" s="107">
        <v>21174</v>
      </c>
      <c r="H48" s="403">
        <v>0</v>
      </c>
      <c r="I48" s="403">
        <v>0</v>
      </c>
      <c r="J48" s="107">
        <v>5916829</v>
      </c>
      <c r="K48" s="107">
        <v>5916829</v>
      </c>
      <c r="L48" s="107">
        <v>6189898</v>
      </c>
      <c r="N48" s="270" t="s">
        <v>803</v>
      </c>
    </row>
    <row r="49" spans="1:14" s="270" customFormat="1" ht="27.2" customHeight="1">
      <c r="A49" s="410" t="s">
        <v>930</v>
      </c>
      <c r="B49" s="266">
        <v>73</v>
      </c>
      <c r="C49" s="107">
        <v>5918408</v>
      </c>
      <c r="D49" s="107">
        <v>1188837</v>
      </c>
      <c r="E49" s="107">
        <v>1349496</v>
      </c>
      <c r="F49" s="107">
        <v>129396</v>
      </c>
      <c r="G49" s="107">
        <v>430701</v>
      </c>
      <c r="H49" s="403">
        <v>0</v>
      </c>
      <c r="I49" s="403">
        <v>0</v>
      </c>
      <c r="J49" s="107">
        <v>9016838</v>
      </c>
      <c r="K49" s="107">
        <v>8614000</v>
      </c>
      <c r="L49" s="107">
        <v>8684942</v>
      </c>
      <c r="N49" s="277" t="s">
        <v>199</v>
      </c>
    </row>
    <row r="50" spans="1:14" s="270" customFormat="1" ht="27.2" customHeight="1">
      <c r="A50" s="410" t="s">
        <v>581</v>
      </c>
      <c r="B50" s="270">
        <v>75</v>
      </c>
      <c r="C50" s="107">
        <v>639321</v>
      </c>
      <c r="D50" s="107">
        <v>224779</v>
      </c>
      <c r="E50" s="107">
        <v>39523</v>
      </c>
      <c r="F50" s="107">
        <v>10332</v>
      </c>
      <c r="G50" s="107">
        <v>6110</v>
      </c>
      <c r="H50" s="107">
        <v>10235645</v>
      </c>
      <c r="I50" s="107">
        <v>19905</v>
      </c>
      <c r="J50" s="107">
        <v>11175615</v>
      </c>
      <c r="K50" s="107">
        <v>11184000</v>
      </c>
      <c r="L50" s="107">
        <v>14995639</v>
      </c>
      <c r="N50" s="270" t="s">
        <v>825</v>
      </c>
    </row>
    <row r="51" spans="1:14" s="270" customFormat="1" ht="27.2" customHeight="1">
      <c r="A51" s="410" t="s">
        <v>886</v>
      </c>
      <c r="B51" s="270">
        <v>76</v>
      </c>
      <c r="C51" s="107">
        <v>11776232</v>
      </c>
      <c r="D51" s="107">
        <v>1177699</v>
      </c>
      <c r="E51" s="107">
        <v>34668</v>
      </c>
      <c r="F51" s="107">
        <v>11382</v>
      </c>
      <c r="G51" s="107">
        <v>9314</v>
      </c>
      <c r="H51" s="403">
        <v>0</v>
      </c>
      <c r="I51" s="403">
        <v>0</v>
      </c>
      <c r="J51" s="107">
        <v>13009294</v>
      </c>
      <c r="K51" s="107">
        <v>12608000</v>
      </c>
      <c r="L51" s="107">
        <v>12311351</v>
      </c>
      <c r="N51" s="270" t="s">
        <v>581</v>
      </c>
    </row>
    <row r="52" spans="1:14" s="270" customFormat="1" ht="27.2" customHeight="1">
      <c r="A52" s="410" t="s">
        <v>902</v>
      </c>
      <c r="B52" s="270">
        <v>77</v>
      </c>
      <c r="C52" s="107">
        <v>1838119</v>
      </c>
      <c r="D52" s="107">
        <v>2323525</v>
      </c>
      <c r="E52" s="107">
        <v>10980</v>
      </c>
      <c r="F52" s="107">
        <v>28038</v>
      </c>
      <c r="G52" s="107">
        <v>55280</v>
      </c>
      <c r="H52" s="403">
        <v>0</v>
      </c>
      <c r="I52" s="403">
        <v>0</v>
      </c>
      <c r="J52" s="107">
        <v>4255942</v>
      </c>
      <c r="K52" s="107">
        <v>4255942</v>
      </c>
      <c r="L52" s="107">
        <v>4579012</v>
      </c>
      <c r="N52" s="270" t="s">
        <v>713</v>
      </c>
    </row>
    <row r="53" spans="1:14" s="280" customFormat="1" ht="27.2" customHeight="1">
      <c r="A53" s="410" t="s">
        <v>213</v>
      </c>
      <c r="B53" s="270">
        <v>78</v>
      </c>
      <c r="C53" s="107">
        <v>5554580</v>
      </c>
      <c r="D53" s="107">
        <v>2731132</v>
      </c>
      <c r="E53" s="107">
        <v>75209</v>
      </c>
      <c r="F53" s="107">
        <v>147321</v>
      </c>
      <c r="G53" s="107">
        <v>148493</v>
      </c>
      <c r="H53" s="403">
        <v>0</v>
      </c>
      <c r="I53" s="403">
        <v>0</v>
      </c>
      <c r="J53" s="107">
        <v>8656734</v>
      </c>
      <c r="K53" s="107">
        <v>8656735</v>
      </c>
      <c r="L53" s="107">
        <v>6470564</v>
      </c>
      <c r="N53" s="270" t="s">
        <v>549</v>
      </c>
    </row>
    <row r="54" spans="1:14" s="270" customFormat="1" ht="27.2" customHeight="1">
      <c r="A54" s="410" t="s">
        <v>926</v>
      </c>
      <c r="B54" s="270">
        <v>79</v>
      </c>
      <c r="C54" s="107">
        <v>4667</v>
      </c>
      <c r="D54" s="107">
        <v>42476</v>
      </c>
      <c r="E54" s="107">
        <v>3432</v>
      </c>
      <c r="F54" s="107">
        <v>105</v>
      </c>
      <c r="G54" s="403">
        <v>0</v>
      </c>
      <c r="H54" s="403">
        <v>0</v>
      </c>
      <c r="I54" s="107">
        <v>184500</v>
      </c>
      <c r="J54" s="107">
        <v>235180</v>
      </c>
      <c r="K54" s="107">
        <v>279000</v>
      </c>
      <c r="L54" s="405">
        <v>0</v>
      </c>
      <c r="N54" s="280" t="s">
        <v>213</v>
      </c>
    </row>
    <row r="55" spans="1:14" s="270" customFormat="1" ht="27.2" customHeight="1">
      <c r="A55" s="410" t="s">
        <v>238</v>
      </c>
      <c r="B55" s="270">
        <v>81</v>
      </c>
      <c r="C55" s="107">
        <v>6280923</v>
      </c>
      <c r="D55" s="107">
        <v>1218033</v>
      </c>
      <c r="E55" s="107">
        <v>70810</v>
      </c>
      <c r="F55" s="107">
        <v>145671</v>
      </c>
      <c r="G55" s="107">
        <v>224493</v>
      </c>
      <c r="H55" s="403">
        <v>0</v>
      </c>
      <c r="I55" s="403">
        <v>0</v>
      </c>
      <c r="J55" s="107">
        <v>7939930</v>
      </c>
      <c r="K55" s="107">
        <v>8004000</v>
      </c>
      <c r="L55" s="107">
        <v>7874088</v>
      </c>
      <c r="N55" s="270" t="s">
        <v>238</v>
      </c>
    </row>
    <row r="56" spans="1:14" s="270" customFormat="1" ht="27.2" customHeight="1">
      <c r="A56" s="410" t="s">
        <v>316</v>
      </c>
      <c r="B56" s="270">
        <v>83</v>
      </c>
      <c r="C56" s="107">
        <v>12624248</v>
      </c>
      <c r="D56" s="107">
        <v>799730</v>
      </c>
      <c r="E56" s="107">
        <v>184383</v>
      </c>
      <c r="F56" s="107">
        <v>137928</v>
      </c>
      <c r="G56" s="107">
        <v>106135</v>
      </c>
      <c r="H56" s="403">
        <v>0</v>
      </c>
      <c r="I56" s="403">
        <v>0</v>
      </c>
      <c r="J56" s="107">
        <v>13852424</v>
      </c>
      <c r="K56" s="107">
        <v>15110000</v>
      </c>
      <c r="L56" s="107">
        <v>17035966</v>
      </c>
      <c r="N56" s="270" t="s">
        <v>316</v>
      </c>
    </row>
    <row r="57" spans="1:14" s="270" customFormat="1" ht="27.2" customHeight="1">
      <c r="A57" s="410" t="s">
        <v>925</v>
      </c>
      <c r="B57" s="270">
        <v>88</v>
      </c>
      <c r="C57" s="107">
        <v>25963291</v>
      </c>
      <c r="D57" s="107">
        <v>1788300</v>
      </c>
      <c r="E57" s="107">
        <v>8714846</v>
      </c>
      <c r="F57" s="107">
        <v>3297012</v>
      </c>
      <c r="G57" s="107">
        <v>1397060</v>
      </c>
      <c r="H57" s="403">
        <v>0</v>
      </c>
      <c r="I57" s="403">
        <v>0</v>
      </c>
      <c r="J57" s="107">
        <v>41160509</v>
      </c>
      <c r="K57" s="107">
        <v>37930000</v>
      </c>
      <c r="L57" s="107">
        <v>39247352</v>
      </c>
      <c r="N57" s="270" t="s">
        <v>640</v>
      </c>
    </row>
    <row r="58" spans="1:14" s="270" customFormat="1" ht="28.7" customHeight="1" thickBot="1">
      <c r="A58" s="413" t="s">
        <v>2</v>
      </c>
      <c r="B58" s="259"/>
      <c r="C58" s="116">
        <f>SUM(C4:C57)</f>
        <v>1425434157</v>
      </c>
      <c r="D58" s="116">
        <f>SUM(D4:D57)</f>
        <v>238420988</v>
      </c>
      <c r="E58" s="116">
        <f t="shared" ref="E58:I58" si="1">SUM(E4:E57)</f>
        <v>131180578</v>
      </c>
      <c r="F58" s="116">
        <f t="shared" si="1"/>
        <v>30313223</v>
      </c>
      <c r="G58" s="116">
        <f t="shared" si="1"/>
        <v>59986240</v>
      </c>
      <c r="H58" s="116">
        <f t="shared" si="1"/>
        <v>667288286</v>
      </c>
      <c r="I58" s="116">
        <f t="shared" si="1"/>
        <v>557846113</v>
      </c>
      <c r="J58" s="116">
        <f>SUM(J4:J57)</f>
        <v>3110469587</v>
      </c>
      <c r="K58" s="116">
        <f>SUM(K4:K57)</f>
        <v>3156586000</v>
      </c>
      <c r="L58" s="116">
        <f>SUM(L4:L57)</f>
        <v>3096580265</v>
      </c>
    </row>
    <row r="59" spans="1:14" ht="18" customHeight="1" thickTop="1">
      <c r="A59" s="414"/>
      <c r="B59" s="211"/>
      <c r="C59" s="267"/>
      <c r="D59" s="265"/>
      <c r="E59" s="265"/>
      <c r="F59" s="265"/>
      <c r="G59" s="265"/>
      <c r="H59" s="265"/>
      <c r="I59" s="265"/>
      <c r="J59" s="265"/>
      <c r="K59" s="267"/>
      <c r="L59" s="267"/>
    </row>
    <row r="60" spans="1:14" ht="18" customHeight="1"/>
    <row r="61" spans="1:14" ht="18" customHeight="1"/>
    <row r="62" spans="1:14" ht="18" customHeight="1"/>
    <row r="63" spans="1:14" ht="18" customHeight="1"/>
    <row r="64" spans="1:1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sheetData>
  <mergeCells count="3">
    <mergeCell ref="A1:K1"/>
    <mergeCell ref="A21:K21"/>
    <mergeCell ref="A43:K43"/>
  </mergeCells>
  <printOptions horizontalCentered="1"/>
  <pageMargins left="0.7" right="0.7" top="1.25" bottom="0.7" header="0.5" footer="0.25"/>
  <pageSetup paperSize="9" scale="81" firstPageNumber="18" orientation="landscape" useFirstPageNumber="1" r:id="rId1"/>
  <headerFooter alignWithMargins="0">
    <oddHeader xml:space="preserve">&amp;C&amp;"+,Bold"&amp;20
_______________________________________________________________________________________________________&amp;R&amp;"Times New Roman,Regular"&amp;12
  مملكة البحرين 
  الحساب الختامي الموحد للدولة للسنة المالية المنتهية في 31 ديسمبر 2015
</oddHeader>
    <oddFooter>&amp;C&amp;"Arabic Transparent,Bold"&amp;20_______________________________________________________________________________________________________&amp;"Arabic Transparent,Regular"&amp;14
&amp;"+,Regular"&amp;18&amp;P</oddFooter>
  </headerFooter>
  <rowBreaks count="1" manualBreakCount="1">
    <brk id="20" max="11" man="1"/>
  </rowBreaks>
  <colBreaks count="1" manualBreakCount="1">
    <brk id="40" max="13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49"/>
  <sheetViews>
    <sheetView rightToLeft="1" view="pageBreakPreview" topLeftCell="A432" zoomScale="110" zoomScaleNormal="100" zoomScaleSheetLayoutView="110" zoomScalePageLayoutView="110" workbookViewId="0">
      <selection activeCell="H463" sqref="H463"/>
    </sheetView>
  </sheetViews>
  <sheetFormatPr defaultColWidth="6.7109375" defaultRowHeight="15.75"/>
  <cols>
    <col min="1" max="1" width="7" style="219" customWidth="1"/>
    <col min="2" max="2" width="3.5703125" style="219" customWidth="1"/>
    <col min="3" max="3" width="3.42578125" style="219" customWidth="1"/>
    <col min="4" max="4" width="4" style="219" customWidth="1"/>
    <col min="5" max="5" width="32.7109375" style="660" customWidth="1"/>
    <col min="6" max="6" width="13.28515625" style="691" customWidth="1"/>
    <col min="7" max="7" width="13.7109375" style="691" customWidth="1"/>
    <col min="8" max="8" width="12.5703125" style="689" customWidth="1"/>
    <col min="9" max="9" width="13.85546875" style="691" customWidth="1"/>
    <col min="10" max="10" width="9.28515625" style="654" bestFit="1" customWidth="1"/>
    <col min="11" max="14" width="6.7109375" style="654"/>
    <col min="15" max="15" width="8" style="654" bestFit="1" customWidth="1"/>
    <col min="16" max="16384" width="6.7109375" style="654"/>
  </cols>
  <sheetData>
    <row r="1" spans="1:15" s="650" customFormat="1" ht="29.1" customHeight="1">
      <c r="A1" s="649" t="s">
        <v>339</v>
      </c>
      <c r="B1" s="649"/>
      <c r="C1" s="649"/>
      <c r="D1" s="649"/>
      <c r="E1" s="649"/>
      <c r="F1" s="649"/>
      <c r="G1" s="649"/>
      <c r="H1" s="649"/>
      <c r="I1" s="649"/>
    </row>
    <row r="2" spans="1:15" ht="18" customHeight="1">
      <c r="A2" s="651"/>
      <c r="B2" s="651"/>
      <c r="C2" s="651"/>
      <c r="D2" s="651"/>
      <c r="E2" s="652"/>
      <c r="F2" s="653" t="s">
        <v>512</v>
      </c>
      <c r="G2" s="653"/>
      <c r="H2" s="653"/>
      <c r="I2" s="653"/>
    </row>
    <row r="3" spans="1:15" s="655" customFormat="1" ht="17.25" customHeight="1">
      <c r="A3" s="570" t="s">
        <v>179</v>
      </c>
      <c r="B3" s="570"/>
      <c r="C3" s="570"/>
      <c r="D3" s="570"/>
      <c r="E3" s="572" t="s">
        <v>185</v>
      </c>
      <c r="F3" s="570">
        <v>2015</v>
      </c>
      <c r="G3" s="570"/>
      <c r="H3" s="570"/>
      <c r="I3" s="574" t="s">
        <v>888</v>
      </c>
    </row>
    <row r="4" spans="1:15" s="655" customFormat="1" ht="17.25" customHeight="1">
      <c r="A4" s="214" t="s">
        <v>180</v>
      </c>
      <c r="B4" s="214" t="s">
        <v>181</v>
      </c>
      <c r="C4" s="656" t="s">
        <v>182</v>
      </c>
      <c r="D4" s="214" t="s">
        <v>183</v>
      </c>
      <c r="E4" s="573"/>
      <c r="F4" s="657" t="s">
        <v>565</v>
      </c>
      <c r="G4" s="657" t="s">
        <v>184</v>
      </c>
      <c r="H4" s="658" t="s">
        <v>187</v>
      </c>
      <c r="I4" s="575"/>
    </row>
    <row r="5" spans="1:15" s="660" customFormat="1" ht="17.25" customHeight="1">
      <c r="A5" s="659"/>
      <c r="B5" s="659"/>
      <c r="C5" s="659">
        <v>1</v>
      </c>
      <c r="D5" s="659">
        <v>6</v>
      </c>
      <c r="E5" s="200" t="s">
        <v>340</v>
      </c>
      <c r="F5" s="536">
        <f>F6+F24+F40+F48+F59+F69+F83+F92</f>
        <v>1412871123</v>
      </c>
      <c r="G5" s="536">
        <f>G6+G24+G40+G48+G59+G69+G83+G92</f>
        <v>1429500860</v>
      </c>
      <c r="H5" s="536">
        <f>F5-G5</f>
        <v>-16629737</v>
      </c>
      <c r="I5" s="536">
        <f>I6+I24+I40+I48+I59+I69+I83+I92</f>
        <v>1379273023</v>
      </c>
    </row>
    <row r="6" spans="1:15" s="660" customFormat="1" ht="17.25" customHeight="1">
      <c r="A6" s="659"/>
      <c r="B6" s="659">
        <v>1</v>
      </c>
      <c r="C6" s="659">
        <v>1</v>
      </c>
      <c r="D6" s="659">
        <v>6</v>
      </c>
      <c r="E6" s="200" t="s">
        <v>341</v>
      </c>
      <c r="F6" s="536">
        <f>SUM(F7:F23)</f>
        <v>981168514</v>
      </c>
      <c r="G6" s="536">
        <f>SUM(G7:G23)</f>
        <v>1071191771</v>
      </c>
      <c r="H6" s="536">
        <f>F6-G6</f>
        <v>-90023257</v>
      </c>
      <c r="I6" s="536">
        <f>SUM(I7:I23)</f>
        <v>1028944984</v>
      </c>
    </row>
    <row r="7" spans="1:15" s="655" customFormat="1" ht="17.25" customHeight="1">
      <c r="A7" s="661">
        <v>60011</v>
      </c>
      <c r="B7" s="661">
        <v>1</v>
      </c>
      <c r="C7" s="661">
        <v>1</v>
      </c>
      <c r="D7" s="661">
        <v>6</v>
      </c>
      <c r="E7" s="205" t="s">
        <v>342</v>
      </c>
      <c r="F7" s="287">
        <v>764080709</v>
      </c>
      <c r="G7" s="287">
        <v>838627490</v>
      </c>
      <c r="H7" s="287">
        <f t="shared" ref="H7:H85" si="0">F7-G7</f>
        <v>-74546781</v>
      </c>
      <c r="I7" s="287">
        <v>807908770</v>
      </c>
      <c r="O7" s="660"/>
    </row>
    <row r="8" spans="1:15" s="655" customFormat="1" ht="17.25" customHeight="1">
      <c r="A8" s="661">
        <v>60021</v>
      </c>
      <c r="B8" s="661">
        <v>1</v>
      </c>
      <c r="C8" s="661">
        <v>1</v>
      </c>
      <c r="D8" s="661">
        <v>6</v>
      </c>
      <c r="E8" s="205" t="s">
        <v>343</v>
      </c>
      <c r="F8" s="287">
        <v>20089889</v>
      </c>
      <c r="G8" s="287">
        <v>20475248</v>
      </c>
      <c r="H8" s="287">
        <f t="shared" si="0"/>
        <v>-385359</v>
      </c>
      <c r="I8" s="287">
        <v>19131688</v>
      </c>
      <c r="O8" s="660"/>
    </row>
    <row r="9" spans="1:15" s="655" customFormat="1" ht="17.25" customHeight="1">
      <c r="A9" s="661">
        <v>61011</v>
      </c>
      <c r="B9" s="661">
        <v>1</v>
      </c>
      <c r="C9" s="661">
        <v>1</v>
      </c>
      <c r="D9" s="661">
        <v>6</v>
      </c>
      <c r="E9" s="205" t="s">
        <v>906</v>
      </c>
      <c r="F9" s="287">
        <v>45363243</v>
      </c>
      <c r="G9" s="287">
        <v>49175974</v>
      </c>
      <c r="H9" s="287">
        <f t="shared" si="0"/>
        <v>-3812731</v>
      </c>
      <c r="I9" s="287">
        <v>47469456</v>
      </c>
      <c r="O9" s="660"/>
    </row>
    <row r="10" spans="1:15" s="655" customFormat="1" ht="17.25" customHeight="1">
      <c r="A10" s="661">
        <v>61012</v>
      </c>
      <c r="B10" s="661">
        <v>1</v>
      </c>
      <c r="C10" s="661">
        <v>1</v>
      </c>
      <c r="D10" s="661">
        <v>6</v>
      </c>
      <c r="E10" s="205" t="s">
        <v>907</v>
      </c>
      <c r="F10" s="287">
        <v>58074410</v>
      </c>
      <c r="G10" s="287">
        <v>58803859</v>
      </c>
      <c r="H10" s="203">
        <f t="shared" si="0"/>
        <v>-729449</v>
      </c>
      <c r="I10" s="287">
        <v>56691389</v>
      </c>
      <c r="O10" s="660"/>
    </row>
    <row r="11" spans="1:15" s="655" customFormat="1" ht="17.25" customHeight="1">
      <c r="A11" s="661">
        <v>61021</v>
      </c>
      <c r="B11" s="661">
        <v>1</v>
      </c>
      <c r="C11" s="661">
        <v>1</v>
      </c>
      <c r="D11" s="661">
        <v>6</v>
      </c>
      <c r="E11" s="205" t="s">
        <v>344</v>
      </c>
      <c r="F11" s="287">
        <v>24587785</v>
      </c>
      <c r="G11" s="287">
        <v>26725731</v>
      </c>
      <c r="H11" s="287">
        <f t="shared" si="0"/>
        <v>-2137946</v>
      </c>
      <c r="I11" s="287">
        <v>25821003</v>
      </c>
      <c r="O11" s="660"/>
    </row>
    <row r="12" spans="1:15" s="655" customFormat="1" ht="17.25" customHeight="1">
      <c r="A12" s="661">
        <v>61022</v>
      </c>
      <c r="B12" s="661">
        <v>1</v>
      </c>
      <c r="C12" s="661">
        <v>1</v>
      </c>
      <c r="D12" s="661">
        <v>6</v>
      </c>
      <c r="E12" s="205" t="s">
        <v>908</v>
      </c>
      <c r="F12" s="287">
        <v>3746176</v>
      </c>
      <c r="G12" s="287">
        <v>4032911</v>
      </c>
      <c r="H12" s="287">
        <f t="shared" si="0"/>
        <v>-286735</v>
      </c>
      <c r="I12" s="287">
        <v>3735671</v>
      </c>
      <c r="O12" s="660"/>
    </row>
    <row r="13" spans="1:15" s="655" customFormat="1" ht="17.25" customHeight="1">
      <c r="A13" s="661">
        <v>61031</v>
      </c>
      <c r="B13" s="661">
        <v>1</v>
      </c>
      <c r="C13" s="661">
        <v>1</v>
      </c>
      <c r="D13" s="661">
        <v>6</v>
      </c>
      <c r="E13" s="205" t="s">
        <v>345</v>
      </c>
      <c r="F13" s="287">
        <v>40959553</v>
      </c>
      <c r="G13" s="287">
        <v>47060073</v>
      </c>
      <c r="H13" s="287">
        <f t="shared" si="0"/>
        <v>-6100520</v>
      </c>
      <c r="I13" s="287">
        <v>44345283</v>
      </c>
      <c r="O13" s="660"/>
    </row>
    <row r="14" spans="1:15" s="655" customFormat="1" ht="17.25" customHeight="1">
      <c r="A14" s="661">
        <v>61032</v>
      </c>
      <c r="B14" s="661">
        <v>1</v>
      </c>
      <c r="C14" s="661">
        <v>1</v>
      </c>
      <c r="D14" s="661">
        <v>6</v>
      </c>
      <c r="E14" s="205" t="s">
        <v>579</v>
      </c>
      <c r="F14" s="287">
        <v>99816</v>
      </c>
      <c r="G14" s="287">
        <v>1810</v>
      </c>
      <c r="H14" s="287">
        <f t="shared" si="0"/>
        <v>98006</v>
      </c>
      <c r="I14" s="287">
        <v>7316</v>
      </c>
      <c r="O14" s="660"/>
    </row>
    <row r="15" spans="1:15" s="655" customFormat="1" ht="17.25" customHeight="1">
      <c r="A15" s="661">
        <v>61033</v>
      </c>
      <c r="B15" s="661">
        <v>1</v>
      </c>
      <c r="C15" s="661">
        <v>1</v>
      </c>
      <c r="D15" s="661">
        <v>6</v>
      </c>
      <c r="E15" s="205" t="s">
        <v>809</v>
      </c>
      <c r="F15" s="287">
        <v>5400</v>
      </c>
      <c r="G15" s="287">
        <v>2500</v>
      </c>
      <c r="H15" s="287">
        <f t="shared" si="0"/>
        <v>2900</v>
      </c>
      <c r="I15" s="287">
        <v>5700</v>
      </c>
      <c r="O15" s="660"/>
    </row>
    <row r="16" spans="1:15" s="655" customFormat="1" ht="17.25" customHeight="1">
      <c r="A16" s="661">
        <v>61034</v>
      </c>
      <c r="B16" s="661">
        <v>1</v>
      </c>
      <c r="C16" s="661">
        <v>1</v>
      </c>
      <c r="D16" s="661">
        <v>6</v>
      </c>
      <c r="E16" s="655" t="s">
        <v>716</v>
      </c>
      <c r="F16" s="287">
        <v>59920</v>
      </c>
      <c r="G16" s="287">
        <v>71800</v>
      </c>
      <c r="H16" s="287">
        <f t="shared" si="0"/>
        <v>-11880</v>
      </c>
      <c r="I16" s="287">
        <v>81600</v>
      </c>
      <c r="O16" s="660"/>
    </row>
    <row r="17" spans="1:15" s="655" customFormat="1" ht="17.25" customHeight="1">
      <c r="A17" s="661">
        <v>61035</v>
      </c>
      <c r="B17" s="661">
        <v>1</v>
      </c>
      <c r="C17" s="661">
        <v>1</v>
      </c>
      <c r="D17" s="661">
        <v>6</v>
      </c>
      <c r="E17" s="205" t="s">
        <v>909</v>
      </c>
      <c r="F17" s="287">
        <v>2615766</v>
      </c>
      <c r="G17" s="287">
        <v>2921255</v>
      </c>
      <c r="H17" s="287">
        <f t="shared" si="0"/>
        <v>-305489</v>
      </c>
      <c r="I17" s="287">
        <v>2778740</v>
      </c>
      <c r="O17" s="660"/>
    </row>
    <row r="18" spans="1:15" s="655" customFormat="1" ht="17.25" customHeight="1">
      <c r="A18" s="661">
        <v>61036</v>
      </c>
      <c r="B18" s="661">
        <v>1</v>
      </c>
      <c r="C18" s="661">
        <v>1</v>
      </c>
      <c r="D18" s="661">
        <v>6</v>
      </c>
      <c r="E18" s="205" t="s">
        <v>910</v>
      </c>
      <c r="F18" s="287">
        <v>3513447</v>
      </c>
      <c r="G18" s="287">
        <v>3790432</v>
      </c>
      <c r="H18" s="287">
        <f t="shared" si="0"/>
        <v>-276985</v>
      </c>
      <c r="I18" s="287">
        <v>3513447</v>
      </c>
      <c r="O18" s="660"/>
    </row>
    <row r="19" spans="1:15" s="655" customFormat="1" ht="17.25" customHeight="1">
      <c r="A19" s="661">
        <v>61038</v>
      </c>
      <c r="B19" s="661">
        <v>1</v>
      </c>
      <c r="C19" s="661">
        <v>1</v>
      </c>
      <c r="D19" s="661">
        <v>6</v>
      </c>
      <c r="E19" s="205" t="s">
        <v>717</v>
      </c>
      <c r="F19" s="287">
        <v>1507600</v>
      </c>
      <c r="G19" s="287">
        <v>1147798</v>
      </c>
      <c r="H19" s="287">
        <f t="shared" si="0"/>
        <v>359802</v>
      </c>
      <c r="I19" s="287">
        <v>1107656</v>
      </c>
      <c r="O19" s="660"/>
    </row>
    <row r="20" spans="1:15" s="655" customFormat="1" ht="17.25" customHeight="1">
      <c r="A20" s="661">
        <v>61039</v>
      </c>
      <c r="B20" s="661">
        <v>1</v>
      </c>
      <c r="C20" s="661">
        <v>1</v>
      </c>
      <c r="D20" s="661">
        <v>6</v>
      </c>
      <c r="E20" s="205" t="s">
        <v>677</v>
      </c>
      <c r="F20" s="287">
        <v>558600</v>
      </c>
      <c r="G20" s="287">
        <v>499269</v>
      </c>
      <c r="H20" s="287">
        <f t="shared" si="0"/>
        <v>59331</v>
      </c>
      <c r="I20" s="287">
        <v>466412</v>
      </c>
      <c r="O20" s="660"/>
    </row>
    <row r="21" spans="1:15" s="655" customFormat="1" ht="17.25" customHeight="1">
      <c r="A21" s="661">
        <v>61043</v>
      </c>
      <c r="B21" s="661">
        <v>1</v>
      </c>
      <c r="C21" s="661">
        <v>1</v>
      </c>
      <c r="D21" s="661">
        <v>6</v>
      </c>
      <c r="E21" s="205" t="s">
        <v>347</v>
      </c>
      <c r="F21" s="287">
        <v>6642</v>
      </c>
      <c r="G21" s="287">
        <v>3330</v>
      </c>
      <c r="H21" s="287">
        <f t="shared" si="0"/>
        <v>3312</v>
      </c>
      <c r="I21" s="287">
        <v>36716</v>
      </c>
      <c r="O21" s="660"/>
    </row>
    <row r="22" spans="1:15" s="655" customFormat="1" ht="17.25" customHeight="1">
      <c r="A22" s="661">
        <v>61044</v>
      </c>
      <c r="B22" s="661">
        <v>1</v>
      </c>
      <c r="C22" s="661">
        <v>1</v>
      </c>
      <c r="D22" s="661">
        <v>6</v>
      </c>
      <c r="E22" s="205" t="s">
        <v>519</v>
      </c>
      <c r="F22" s="287">
        <v>4355625</v>
      </c>
      <c r="G22" s="287">
        <v>3743807</v>
      </c>
      <c r="H22" s="287">
        <f t="shared" si="0"/>
        <v>611818</v>
      </c>
      <c r="I22" s="287">
        <v>3599143</v>
      </c>
      <c r="O22" s="660"/>
    </row>
    <row r="23" spans="1:15" s="655" customFormat="1" ht="17.25" customHeight="1">
      <c r="A23" s="661">
        <v>61991</v>
      </c>
      <c r="B23" s="661">
        <v>1</v>
      </c>
      <c r="C23" s="661">
        <v>1</v>
      </c>
      <c r="D23" s="661">
        <v>6</v>
      </c>
      <c r="E23" s="655" t="s">
        <v>718</v>
      </c>
      <c r="F23" s="287">
        <v>11543933</v>
      </c>
      <c r="G23" s="287">
        <v>14108484</v>
      </c>
      <c r="H23" s="287">
        <f t="shared" si="0"/>
        <v>-2564551</v>
      </c>
      <c r="I23" s="287">
        <v>12244994</v>
      </c>
      <c r="O23" s="660"/>
    </row>
    <row r="24" spans="1:15" s="660" customFormat="1" ht="17.25" customHeight="1">
      <c r="A24" s="659"/>
      <c r="B24" s="659">
        <v>2</v>
      </c>
      <c r="C24" s="659">
        <v>1</v>
      </c>
      <c r="D24" s="659">
        <v>6</v>
      </c>
      <c r="E24" s="200" t="s">
        <v>348</v>
      </c>
      <c r="F24" s="536">
        <f>SUM(F25:F39)</f>
        <v>213863910</v>
      </c>
      <c r="G24" s="536">
        <f>SUM(G25:G39)</f>
        <v>133877222</v>
      </c>
      <c r="H24" s="536">
        <f>F24-G24</f>
        <v>79986688</v>
      </c>
      <c r="I24" s="536">
        <f>SUM(I25:I39)</f>
        <v>130964936</v>
      </c>
    </row>
    <row r="25" spans="1:15" s="655" customFormat="1" ht="17.25" customHeight="1">
      <c r="A25" s="661">
        <v>60011</v>
      </c>
      <c r="B25" s="661">
        <v>2</v>
      </c>
      <c r="C25" s="661">
        <v>1</v>
      </c>
      <c r="D25" s="661">
        <v>6</v>
      </c>
      <c r="E25" s="205" t="s">
        <v>342</v>
      </c>
      <c r="F25" s="287">
        <v>143743688</v>
      </c>
      <c r="G25" s="287">
        <v>77858448</v>
      </c>
      <c r="H25" s="203">
        <f t="shared" si="0"/>
        <v>65885240</v>
      </c>
      <c r="I25" s="287">
        <v>76943058</v>
      </c>
      <c r="O25" s="660"/>
    </row>
    <row r="26" spans="1:15" s="655" customFormat="1" ht="17.25" customHeight="1">
      <c r="A26" s="661">
        <v>60021</v>
      </c>
      <c r="B26" s="661">
        <v>2</v>
      </c>
      <c r="C26" s="661">
        <v>1</v>
      </c>
      <c r="D26" s="661">
        <v>6</v>
      </c>
      <c r="E26" s="205" t="s">
        <v>343</v>
      </c>
      <c r="F26" s="287">
        <v>2707068</v>
      </c>
      <c r="G26" s="287">
        <v>3315661</v>
      </c>
      <c r="H26" s="203">
        <f t="shared" si="0"/>
        <v>-608593</v>
      </c>
      <c r="I26" s="287">
        <v>2920736</v>
      </c>
      <c r="O26" s="660"/>
    </row>
    <row r="27" spans="1:15" s="655" customFormat="1" ht="17.25" customHeight="1">
      <c r="A27" s="661">
        <v>61011</v>
      </c>
      <c r="B27" s="661">
        <v>2</v>
      </c>
      <c r="C27" s="661">
        <v>1</v>
      </c>
      <c r="D27" s="661">
        <v>6</v>
      </c>
      <c r="E27" s="205" t="s">
        <v>906</v>
      </c>
      <c r="F27" s="287">
        <v>5976812</v>
      </c>
      <c r="G27" s="287">
        <v>4089127</v>
      </c>
      <c r="H27" s="203">
        <f t="shared" si="0"/>
        <v>1887685</v>
      </c>
      <c r="I27" s="287">
        <v>3542170</v>
      </c>
      <c r="O27" s="660"/>
    </row>
    <row r="28" spans="1:15" s="655" customFormat="1" ht="17.25" customHeight="1">
      <c r="A28" s="661">
        <v>61012</v>
      </c>
      <c r="B28" s="661">
        <v>2</v>
      </c>
      <c r="C28" s="661">
        <v>1</v>
      </c>
      <c r="D28" s="661">
        <v>6</v>
      </c>
      <c r="E28" s="205" t="s">
        <v>907</v>
      </c>
      <c r="F28" s="287">
        <v>51715</v>
      </c>
      <c r="G28" s="287">
        <v>59205</v>
      </c>
      <c r="H28" s="203">
        <f t="shared" si="0"/>
        <v>-7490</v>
      </c>
      <c r="I28" s="287">
        <v>54053</v>
      </c>
      <c r="O28" s="660"/>
    </row>
    <row r="29" spans="1:15" s="655" customFormat="1" ht="17.25" customHeight="1">
      <c r="A29" s="661">
        <v>61021</v>
      </c>
      <c r="B29" s="661">
        <v>2</v>
      </c>
      <c r="C29" s="661">
        <v>1</v>
      </c>
      <c r="D29" s="661">
        <v>6</v>
      </c>
      <c r="E29" s="205" t="s">
        <v>344</v>
      </c>
      <c r="F29" s="287">
        <v>3268148</v>
      </c>
      <c r="G29" s="287">
        <v>1601990</v>
      </c>
      <c r="H29" s="203">
        <f t="shared" si="0"/>
        <v>1666158</v>
      </c>
      <c r="I29" s="287">
        <v>1540284</v>
      </c>
      <c r="O29" s="660"/>
    </row>
    <row r="30" spans="1:15" s="655" customFormat="1" ht="17.25" customHeight="1">
      <c r="A30" s="661">
        <v>61022</v>
      </c>
      <c r="B30" s="661">
        <v>2</v>
      </c>
      <c r="C30" s="661">
        <v>1</v>
      </c>
      <c r="D30" s="661">
        <v>6</v>
      </c>
      <c r="E30" s="205" t="s">
        <v>908</v>
      </c>
      <c r="F30" s="287">
        <v>193589</v>
      </c>
      <c r="G30" s="287">
        <v>245348</v>
      </c>
      <c r="H30" s="203">
        <f t="shared" si="0"/>
        <v>-51759</v>
      </c>
      <c r="I30" s="287">
        <v>192106</v>
      </c>
      <c r="O30" s="660"/>
    </row>
    <row r="31" spans="1:15" s="655" customFormat="1" ht="17.25" customHeight="1">
      <c r="A31" s="661">
        <v>61031</v>
      </c>
      <c r="B31" s="661">
        <v>2</v>
      </c>
      <c r="C31" s="661">
        <v>1</v>
      </c>
      <c r="D31" s="661">
        <v>6</v>
      </c>
      <c r="E31" s="205" t="s">
        <v>345</v>
      </c>
      <c r="F31" s="287">
        <v>12635456</v>
      </c>
      <c r="G31" s="287">
        <v>4934774</v>
      </c>
      <c r="H31" s="203">
        <f t="shared" si="0"/>
        <v>7700682</v>
      </c>
      <c r="I31" s="287">
        <v>5869462</v>
      </c>
      <c r="O31" s="660"/>
    </row>
    <row r="32" spans="1:15" s="655" customFormat="1" ht="17.25" customHeight="1">
      <c r="A32" s="661">
        <v>61034</v>
      </c>
      <c r="B32" s="661">
        <v>2</v>
      </c>
      <c r="C32" s="661">
        <v>1</v>
      </c>
      <c r="D32" s="661">
        <v>6</v>
      </c>
      <c r="E32" s="205" t="s">
        <v>892</v>
      </c>
      <c r="F32" s="287">
        <v>2200</v>
      </c>
      <c r="G32" s="287">
        <v>21800</v>
      </c>
      <c r="H32" s="203">
        <f t="shared" si="0"/>
        <v>-19600</v>
      </c>
      <c r="I32" s="287">
        <v>16400</v>
      </c>
      <c r="O32" s="660"/>
    </row>
    <row r="33" spans="1:15" s="655" customFormat="1" ht="17.25" customHeight="1">
      <c r="A33" s="661">
        <v>61035</v>
      </c>
      <c r="B33" s="661">
        <v>2</v>
      </c>
      <c r="C33" s="661">
        <v>1</v>
      </c>
      <c r="D33" s="661">
        <v>6</v>
      </c>
      <c r="E33" s="205" t="s">
        <v>909</v>
      </c>
      <c r="F33" s="287">
        <v>38906</v>
      </c>
      <c r="G33" s="287">
        <v>34336</v>
      </c>
      <c r="H33" s="287">
        <f t="shared" si="0"/>
        <v>4570</v>
      </c>
      <c r="I33" s="287">
        <v>38906</v>
      </c>
      <c r="O33" s="660"/>
    </row>
    <row r="34" spans="1:15" s="655" customFormat="1" ht="20.100000000000001" hidden="1" customHeight="1">
      <c r="A34" s="661">
        <v>61036</v>
      </c>
      <c r="B34" s="661">
        <v>2</v>
      </c>
      <c r="C34" s="661">
        <v>1</v>
      </c>
      <c r="D34" s="661">
        <v>6</v>
      </c>
      <c r="E34" s="205" t="s">
        <v>346</v>
      </c>
      <c r="F34" s="406">
        <v>0</v>
      </c>
      <c r="G34" s="406">
        <v>0</v>
      </c>
      <c r="H34" s="287">
        <f t="shared" si="0"/>
        <v>0</v>
      </c>
      <c r="I34" s="287"/>
      <c r="O34" s="660"/>
    </row>
    <row r="35" spans="1:15" s="655" customFormat="1" ht="17.25" customHeight="1">
      <c r="A35" s="661">
        <v>61041</v>
      </c>
      <c r="B35" s="661">
        <v>2</v>
      </c>
      <c r="C35" s="661">
        <v>1</v>
      </c>
      <c r="D35" s="661">
        <v>6</v>
      </c>
      <c r="E35" s="205" t="s">
        <v>349</v>
      </c>
      <c r="F35" s="287">
        <v>291849</v>
      </c>
      <c r="G35" s="287">
        <v>378266</v>
      </c>
      <c r="H35" s="287">
        <f>F35-G35</f>
        <v>-86417</v>
      </c>
      <c r="I35" s="287">
        <v>193456</v>
      </c>
      <c r="O35" s="660"/>
    </row>
    <row r="36" spans="1:15" s="655" customFormat="1" ht="17.25" customHeight="1">
      <c r="A36" s="661">
        <v>61042</v>
      </c>
      <c r="B36" s="661">
        <v>2</v>
      </c>
      <c r="C36" s="661">
        <v>1</v>
      </c>
      <c r="D36" s="661">
        <v>6</v>
      </c>
      <c r="E36" s="205" t="s">
        <v>575</v>
      </c>
      <c r="F36" s="287">
        <v>24743512</v>
      </c>
      <c r="G36" s="287">
        <v>14775083</v>
      </c>
      <c r="H36" s="203">
        <f>F36-G36</f>
        <v>9968429</v>
      </c>
      <c r="I36" s="287">
        <v>17489791</v>
      </c>
      <c r="O36" s="660"/>
    </row>
    <row r="37" spans="1:15" s="655" customFormat="1" ht="17.25" customHeight="1">
      <c r="A37" s="661">
        <v>61043</v>
      </c>
      <c r="B37" s="661">
        <v>2</v>
      </c>
      <c r="C37" s="661">
        <v>1</v>
      </c>
      <c r="D37" s="661">
        <v>6</v>
      </c>
      <c r="E37" s="205" t="s">
        <v>347</v>
      </c>
      <c r="F37" s="287">
        <v>14852568</v>
      </c>
      <c r="G37" s="287">
        <v>16422102</v>
      </c>
      <c r="H37" s="203">
        <f>F37-G37</f>
        <v>-1569534</v>
      </c>
      <c r="I37" s="287">
        <v>15954010</v>
      </c>
      <c r="O37" s="660"/>
    </row>
    <row r="38" spans="1:15" s="655" customFormat="1" ht="17.25" customHeight="1">
      <c r="A38" s="661">
        <v>61991</v>
      </c>
      <c r="B38" s="661">
        <v>2</v>
      </c>
      <c r="C38" s="661">
        <v>1</v>
      </c>
      <c r="D38" s="661">
        <v>6</v>
      </c>
      <c r="E38" s="205" t="s">
        <v>718</v>
      </c>
      <c r="F38" s="287">
        <v>5356258</v>
      </c>
      <c r="G38" s="287">
        <v>10122207</v>
      </c>
      <c r="H38" s="203">
        <f t="shared" si="0"/>
        <v>-4765949</v>
      </c>
      <c r="I38" s="287">
        <v>6206341</v>
      </c>
      <c r="O38" s="660"/>
    </row>
    <row r="39" spans="1:15" s="655" customFormat="1" ht="17.25" customHeight="1">
      <c r="A39" s="661">
        <v>64021</v>
      </c>
      <c r="B39" s="661">
        <v>2</v>
      </c>
      <c r="C39" s="661">
        <v>1</v>
      </c>
      <c r="D39" s="661">
        <v>6</v>
      </c>
      <c r="E39" s="205" t="s">
        <v>360</v>
      </c>
      <c r="F39" s="287">
        <v>2141</v>
      </c>
      <c r="G39" s="287">
        <v>18875</v>
      </c>
      <c r="H39" s="203">
        <f t="shared" si="0"/>
        <v>-16734</v>
      </c>
      <c r="I39" s="287">
        <v>4163</v>
      </c>
      <c r="O39" s="660"/>
    </row>
    <row r="40" spans="1:15" s="660" customFormat="1" ht="17.25" customHeight="1">
      <c r="A40" s="659"/>
      <c r="B40" s="659">
        <v>3</v>
      </c>
      <c r="C40" s="659">
        <v>1</v>
      </c>
      <c r="D40" s="659">
        <v>6</v>
      </c>
      <c r="E40" s="200" t="s">
        <v>351</v>
      </c>
      <c r="F40" s="536">
        <f>SUM(F41:F47)</f>
        <v>2839869</v>
      </c>
      <c r="G40" s="536">
        <f>SUM(G41:G47)</f>
        <v>2969914</v>
      </c>
      <c r="H40" s="536">
        <f>F40-G40</f>
        <v>-130045</v>
      </c>
      <c r="I40" s="536">
        <f>SUM(I41:I47)</f>
        <v>2870721</v>
      </c>
    </row>
    <row r="41" spans="1:15" s="655" customFormat="1" ht="17.25" customHeight="1">
      <c r="A41" s="661">
        <v>60011</v>
      </c>
      <c r="B41" s="661">
        <v>3</v>
      </c>
      <c r="C41" s="661">
        <v>1</v>
      </c>
      <c r="D41" s="661">
        <v>6</v>
      </c>
      <c r="E41" s="205" t="s">
        <v>342</v>
      </c>
      <c r="F41" s="287">
        <v>2805311</v>
      </c>
      <c r="G41" s="287">
        <v>2935311</v>
      </c>
      <c r="H41" s="287">
        <f t="shared" si="0"/>
        <v>-130000</v>
      </c>
      <c r="I41" s="287">
        <v>2833924</v>
      </c>
      <c r="O41" s="660"/>
    </row>
    <row r="42" spans="1:15" s="655" customFormat="1" ht="17.25" customHeight="1">
      <c r="A42" s="661">
        <v>60021</v>
      </c>
      <c r="B42" s="661">
        <v>3</v>
      </c>
      <c r="C42" s="661">
        <v>1</v>
      </c>
      <c r="D42" s="661">
        <v>6</v>
      </c>
      <c r="E42" s="205" t="s">
        <v>343</v>
      </c>
      <c r="F42" s="287">
        <v>5641</v>
      </c>
      <c r="G42" s="287">
        <v>6574</v>
      </c>
      <c r="H42" s="287">
        <f t="shared" si="0"/>
        <v>-933</v>
      </c>
      <c r="I42" s="287">
        <v>7366</v>
      </c>
      <c r="O42" s="660"/>
    </row>
    <row r="43" spans="1:15" s="655" customFormat="1" ht="17.25" customHeight="1">
      <c r="A43" s="661">
        <v>61011</v>
      </c>
      <c r="B43" s="661">
        <v>3</v>
      </c>
      <c r="C43" s="661">
        <v>1</v>
      </c>
      <c r="D43" s="661">
        <v>6</v>
      </c>
      <c r="E43" s="205" t="s">
        <v>906</v>
      </c>
      <c r="F43" s="287">
        <v>19385</v>
      </c>
      <c r="G43" s="287">
        <v>17856</v>
      </c>
      <c r="H43" s="287">
        <f t="shared" si="0"/>
        <v>1529</v>
      </c>
      <c r="I43" s="287">
        <v>11710</v>
      </c>
      <c r="O43" s="660"/>
    </row>
    <row r="44" spans="1:15" s="655" customFormat="1" ht="17.25" customHeight="1">
      <c r="A44" s="661">
        <v>61021</v>
      </c>
      <c r="B44" s="661">
        <v>3</v>
      </c>
      <c r="C44" s="661">
        <v>1</v>
      </c>
      <c r="D44" s="661">
        <v>6</v>
      </c>
      <c r="E44" s="205" t="s">
        <v>344</v>
      </c>
      <c r="F44" s="287">
        <v>7887</v>
      </c>
      <c r="G44" s="287">
        <v>6124</v>
      </c>
      <c r="H44" s="287">
        <f>F44-G44</f>
        <v>1763</v>
      </c>
      <c r="I44" s="287">
        <v>4685</v>
      </c>
      <c r="O44" s="660"/>
    </row>
    <row r="45" spans="1:15" s="655" customFormat="1" ht="17.25" customHeight="1">
      <c r="A45" s="661">
        <v>61022</v>
      </c>
      <c r="B45" s="661">
        <v>3</v>
      </c>
      <c r="C45" s="661">
        <v>1</v>
      </c>
      <c r="D45" s="661">
        <v>6</v>
      </c>
      <c r="E45" s="205" t="s">
        <v>908</v>
      </c>
      <c r="F45" s="287">
        <v>300</v>
      </c>
      <c r="G45" s="287">
        <v>300</v>
      </c>
      <c r="H45" s="406">
        <f t="shared" si="0"/>
        <v>0</v>
      </c>
      <c r="I45" s="406">
        <v>0</v>
      </c>
      <c r="O45" s="660"/>
    </row>
    <row r="46" spans="1:15" s="655" customFormat="1" ht="17.25" customHeight="1">
      <c r="A46" s="661">
        <v>61031</v>
      </c>
      <c r="B46" s="661">
        <v>3</v>
      </c>
      <c r="C46" s="661">
        <v>1</v>
      </c>
      <c r="D46" s="661">
        <v>6</v>
      </c>
      <c r="E46" s="205" t="s">
        <v>345</v>
      </c>
      <c r="F46" s="287">
        <v>1345</v>
      </c>
      <c r="G46" s="287">
        <v>349</v>
      </c>
      <c r="H46" s="287">
        <f t="shared" si="0"/>
        <v>996</v>
      </c>
      <c r="I46" s="287">
        <v>2136</v>
      </c>
      <c r="O46" s="660"/>
    </row>
    <row r="47" spans="1:15" s="655" customFormat="1" ht="17.25" customHeight="1">
      <c r="A47" s="661">
        <v>61991</v>
      </c>
      <c r="B47" s="661">
        <v>3</v>
      </c>
      <c r="C47" s="661">
        <v>1</v>
      </c>
      <c r="D47" s="661">
        <v>6</v>
      </c>
      <c r="E47" s="205" t="s">
        <v>718</v>
      </c>
      <c r="F47" s="406">
        <v>0</v>
      </c>
      <c r="G47" s="287">
        <v>3400</v>
      </c>
      <c r="H47" s="287">
        <f t="shared" si="0"/>
        <v>-3400</v>
      </c>
      <c r="I47" s="287">
        <v>10900</v>
      </c>
      <c r="O47" s="660"/>
    </row>
    <row r="48" spans="1:15" s="660" customFormat="1" ht="17.25" customHeight="1">
      <c r="A48" s="659"/>
      <c r="B48" s="659">
        <v>4</v>
      </c>
      <c r="C48" s="659">
        <v>1</v>
      </c>
      <c r="D48" s="659">
        <v>6</v>
      </c>
      <c r="E48" s="200" t="s">
        <v>352</v>
      </c>
      <c r="F48" s="536">
        <f>F49+F54+F55+F56</f>
        <v>51687</v>
      </c>
      <c r="G48" s="536">
        <f t="shared" ref="G48:I48" si="1">G49+G54+G55+G56</f>
        <v>22887</v>
      </c>
      <c r="H48" s="536">
        <f t="shared" si="1"/>
        <v>28800</v>
      </c>
      <c r="I48" s="536">
        <f t="shared" si="1"/>
        <v>343104</v>
      </c>
    </row>
    <row r="49" spans="1:15" s="655" customFormat="1" ht="17.25" customHeight="1">
      <c r="A49" s="661">
        <v>60011</v>
      </c>
      <c r="B49" s="661">
        <v>4</v>
      </c>
      <c r="C49" s="661">
        <v>1</v>
      </c>
      <c r="D49" s="661">
        <v>6</v>
      </c>
      <c r="E49" s="205" t="s">
        <v>342</v>
      </c>
      <c r="F49" s="287">
        <v>43451</v>
      </c>
      <c r="G49" s="287">
        <v>19594</v>
      </c>
      <c r="H49" s="287">
        <f t="shared" si="0"/>
        <v>23857</v>
      </c>
      <c r="I49" s="287">
        <v>334286</v>
      </c>
      <c r="O49" s="660"/>
    </row>
    <row r="50" spans="1:15" s="662" customFormat="1" ht="29.1" customHeight="1">
      <c r="A50" s="649" t="s">
        <v>357</v>
      </c>
      <c r="B50" s="649"/>
      <c r="C50" s="649"/>
      <c r="D50" s="649"/>
      <c r="E50" s="649"/>
      <c r="F50" s="649"/>
      <c r="G50" s="649"/>
      <c r="H50" s="649"/>
      <c r="I50" s="649"/>
      <c r="O50" s="663"/>
    </row>
    <row r="51" spans="1:15" s="655" customFormat="1" ht="18" customHeight="1">
      <c r="A51" s="664"/>
      <c r="B51" s="664"/>
      <c r="C51" s="664"/>
      <c r="D51" s="665"/>
      <c r="E51" s="665"/>
      <c r="F51" s="653" t="s">
        <v>512</v>
      </c>
      <c r="G51" s="653"/>
      <c r="H51" s="653"/>
      <c r="I51" s="653"/>
      <c r="O51" s="660"/>
    </row>
    <row r="52" spans="1:15" s="655" customFormat="1" ht="17.25" customHeight="1">
      <c r="A52" s="570" t="s">
        <v>179</v>
      </c>
      <c r="B52" s="570"/>
      <c r="C52" s="570"/>
      <c r="D52" s="570"/>
      <c r="E52" s="572" t="s">
        <v>185</v>
      </c>
      <c r="F52" s="570">
        <v>2015</v>
      </c>
      <c r="G52" s="570"/>
      <c r="H52" s="570"/>
      <c r="I52" s="574" t="s">
        <v>888</v>
      </c>
      <c r="O52" s="660"/>
    </row>
    <row r="53" spans="1:15" s="655" customFormat="1" ht="17.25" customHeight="1">
      <c r="A53" s="214" t="s">
        <v>180</v>
      </c>
      <c r="B53" s="214" t="s">
        <v>181</v>
      </c>
      <c r="C53" s="656" t="s">
        <v>182</v>
      </c>
      <c r="D53" s="214" t="s">
        <v>183</v>
      </c>
      <c r="E53" s="573"/>
      <c r="F53" s="657" t="s">
        <v>565</v>
      </c>
      <c r="G53" s="657" t="s">
        <v>184</v>
      </c>
      <c r="H53" s="658" t="s">
        <v>187</v>
      </c>
      <c r="I53" s="575"/>
      <c r="O53" s="660"/>
    </row>
    <row r="54" spans="1:15" s="655" customFormat="1" ht="17.25" customHeight="1">
      <c r="A54" s="661">
        <v>60021</v>
      </c>
      <c r="B54" s="661">
        <v>4</v>
      </c>
      <c r="C54" s="661">
        <v>1</v>
      </c>
      <c r="D54" s="661">
        <v>6</v>
      </c>
      <c r="E54" s="205" t="s">
        <v>343</v>
      </c>
      <c r="F54" s="287">
        <v>2297</v>
      </c>
      <c r="G54" s="287">
        <v>693</v>
      </c>
      <c r="H54" s="287">
        <f t="shared" si="0"/>
        <v>1604</v>
      </c>
      <c r="I54" s="287">
        <v>2552</v>
      </c>
      <c r="O54" s="660"/>
    </row>
    <row r="55" spans="1:15" s="655" customFormat="1" ht="17.25" customHeight="1">
      <c r="A55" s="661">
        <v>61011</v>
      </c>
      <c r="B55" s="661">
        <v>4</v>
      </c>
      <c r="C55" s="661">
        <v>1</v>
      </c>
      <c r="D55" s="661">
        <v>6</v>
      </c>
      <c r="E55" s="205" t="s">
        <v>906</v>
      </c>
      <c r="F55" s="287">
        <v>4403</v>
      </c>
      <c r="G55" s="287">
        <v>1907</v>
      </c>
      <c r="H55" s="287">
        <f t="shared" si="0"/>
        <v>2496</v>
      </c>
      <c r="I55" s="287">
        <v>4559</v>
      </c>
      <c r="O55" s="660"/>
    </row>
    <row r="56" spans="1:15" s="655" customFormat="1" ht="17.25" customHeight="1">
      <c r="A56" s="661">
        <v>61021</v>
      </c>
      <c r="B56" s="661">
        <v>4</v>
      </c>
      <c r="C56" s="661">
        <v>1</v>
      </c>
      <c r="D56" s="661">
        <v>6</v>
      </c>
      <c r="E56" s="205" t="s">
        <v>344</v>
      </c>
      <c r="F56" s="287">
        <v>1536</v>
      </c>
      <c r="G56" s="287">
        <v>693</v>
      </c>
      <c r="H56" s="287">
        <f t="shared" si="0"/>
        <v>843</v>
      </c>
      <c r="I56" s="287">
        <v>1707</v>
      </c>
      <c r="O56" s="660"/>
    </row>
    <row r="57" spans="1:15" s="655" customFormat="1" ht="20.100000000000001" hidden="1" customHeight="1">
      <c r="A57" s="666">
        <v>61031</v>
      </c>
      <c r="B57" s="666">
        <v>4</v>
      </c>
      <c r="C57" s="666">
        <v>1</v>
      </c>
      <c r="D57" s="666">
        <v>6</v>
      </c>
      <c r="E57" s="667" t="s">
        <v>345</v>
      </c>
      <c r="F57" s="668"/>
      <c r="G57" s="668"/>
      <c r="H57" s="669">
        <f t="shared" si="0"/>
        <v>0</v>
      </c>
      <c r="I57" s="668"/>
      <c r="O57" s="660"/>
    </row>
    <row r="58" spans="1:15" s="655" customFormat="1" ht="17.25" hidden="1" customHeight="1">
      <c r="A58" s="666">
        <v>61991</v>
      </c>
      <c r="B58" s="666">
        <v>4</v>
      </c>
      <c r="C58" s="666">
        <v>1</v>
      </c>
      <c r="D58" s="666">
        <v>6</v>
      </c>
      <c r="E58" s="667" t="s">
        <v>718</v>
      </c>
      <c r="F58" s="670">
        <v>0</v>
      </c>
      <c r="G58" s="670">
        <v>0</v>
      </c>
      <c r="H58" s="668">
        <f t="shared" si="0"/>
        <v>0</v>
      </c>
      <c r="I58" s="670">
        <v>0</v>
      </c>
      <c r="O58" s="660"/>
    </row>
    <row r="59" spans="1:15" s="660" customFormat="1" ht="17.25" customHeight="1">
      <c r="A59" s="659"/>
      <c r="B59" s="659">
        <v>5</v>
      </c>
      <c r="C59" s="659">
        <v>1</v>
      </c>
      <c r="D59" s="659">
        <v>6</v>
      </c>
      <c r="E59" s="200" t="s">
        <v>353</v>
      </c>
      <c r="F59" s="536">
        <f>F60+SUM(F61:F68)</f>
        <v>7450284</v>
      </c>
      <c r="G59" s="536">
        <f>G60+SUM(G61:G68)</f>
        <v>9487483</v>
      </c>
      <c r="H59" s="536">
        <f>F59-G59</f>
        <v>-2037199</v>
      </c>
      <c r="I59" s="536">
        <f>I60+SUM(I61:I68)</f>
        <v>8653793</v>
      </c>
    </row>
    <row r="60" spans="1:15" s="655" customFormat="1" ht="17.25" customHeight="1">
      <c r="A60" s="661">
        <v>61051</v>
      </c>
      <c r="B60" s="661">
        <v>5</v>
      </c>
      <c r="C60" s="661">
        <v>1</v>
      </c>
      <c r="D60" s="661">
        <v>6</v>
      </c>
      <c r="E60" s="205" t="s">
        <v>354</v>
      </c>
      <c r="F60" s="287">
        <v>122559</v>
      </c>
      <c r="G60" s="287">
        <v>126184</v>
      </c>
      <c r="H60" s="287">
        <f>F60-G60</f>
        <v>-3625</v>
      </c>
      <c r="I60" s="287">
        <v>177962</v>
      </c>
      <c r="O60" s="660"/>
    </row>
    <row r="61" spans="1:15" s="655" customFormat="1" ht="17.25" customHeight="1">
      <c r="A61" s="661">
        <v>61052</v>
      </c>
      <c r="B61" s="661">
        <v>5</v>
      </c>
      <c r="C61" s="661">
        <v>1</v>
      </c>
      <c r="D61" s="661">
        <v>6</v>
      </c>
      <c r="E61" s="205" t="s">
        <v>721</v>
      </c>
      <c r="F61" s="287">
        <v>2950</v>
      </c>
      <c r="G61" s="406">
        <v>0</v>
      </c>
      <c r="H61" s="287">
        <f t="shared" ref="H61:H71" si="2">F61-G61</f>
        <v>2950</v>
      </c>
      <c r="I61" s="400">
        <v>0</v>
      </c>
      <c r="O61" s="660"/>
    </row>
    <row r="62" spans="1:15" s="655" customFormat="1" ht="17.25" customHeight="1">
      <c r="A62" s="661">
        <v>62011</v>
      </c>
      <c r="B62" s="661">
        <v>5</v>
      </c>
      <c r="C62" s="661">
        <v>1</v>
      </c>
      <c r="D62" s="661">
        <v>6</v>
      </c>
      <c r="E62" s="205" t="s">
        <v>719</v>
      </c>
      <c r="F62" s="287">
        <v>7163308</v>
      </c>
      <c r="G62" s="287">
        <v>9262210</v>
      </c>
      <c r="H62" s="287">
        <f t="shared" si="2"/>
        <v>-2098902</v>
      </c>
      <c r="I62" s="287">
        <v>8336543</v>
      </c>
      <c r="O62" s="660"/>
    </row>
    <row r="63" spans="1:15" s="655" customFormat="1" ht="17.25" customHeight="1">
      <c r="A63" s="661">
        <v>62012</v>
      </c>
      <c r="B63" s="661">
        <v>5</v>
      </c>
      <c r="C63" s="661">
        <v>1</v>
      </c>
      <c r="D63" s="661">
        <v>6</v>
      </c>
      <c r="E63" s="205" t="s">
        <v>355</v>
      </c>
      <c r="F63" s="287">
        <v>20550</v>
      </c>
      <c r="G63" s="287">
        <v>36</v>
      </c>
      <c r="H63" s="287">
        <f t="shared" si="2"/>
        <v>20514</v>
      </c>
      <c r="I63" s="287">
        <v>734</v>
      </c>
      <c r="O63" s="660"/>
    </row>
    <row r="64" spans="1:15" s="655" customFormat="1" ht="27" customHeight="1">
      <c r="A64" s="671">
        <v>62014</v>
      </c>
      <c r="B64" s="671">
        <v>5</v>
      </c>
      <c r="C64" s="671">
        <v>1</v>
      </c>
      <c r="D64" s="671">
        <v>6</v>
      </c>
      <c r="E64" s="672" t="s">
        <v>678</v>
      </c>
      <c r="F64" s="673">
        <v>18495</v>
      </c>
      <c r="G64" s="673">
        <v>4180</v>
      </c>
      <c r="H64" s="673">
        <f t="shared" si="2"/>
        <v>14315</v>
      </c>
      <c r="I64" s="673">
        <v>30049</v>
      </c>
      <c r="O64" s="660"/>
    </row>
    <row r="65" spans="1:15" s="655" customFormat="1" ht="17.25" hidden="1" customHeight="1">
      <c r="A65" s="661">
        <v>62021</v>
      </c>
      <c r="B65" s="661">
        <v>5</v>
      </c>
      <c r="C65" s="661">
        <v>1</v>
      </c>
      <c r="D65" s="661">
        <v>6</v>
      </c>
      <c r="E65" s="205" t="s">
        <v>520</v>
      </c>
      <c r="F65" s="406">
        <v>0</v>
      </c>
      <c r="G65" s="406">
        <v>0</v>
      </c>
      <c r="H65" s="406">
        <f t="shared" si="2"/>
        <v>0</v>
      </c>
      <c r="I65" s="400">
        <v>0</v>
      </c>
      <c r="O65" s="660"/>
    </row>
    <row r="66" spans="1:15" s="655" customFormat="1" ht="17.25" customHeight="1">
      <c r="A66" s="661">
        <v>62024</v>
      </c>
      <c r="B66" s="661">
        <v>5</v>
      </c>
      <c r="C66" s="661">
        <v>1</v>
      </c>
      <c r="D66" s="661">
        <v>6</v>
      </c>
      <c r="E66" s="205" t="s">
        <v>720</v>
      </c>
      <c r="F66" s="287">
        <v>107348</v>
      </c>
      <c r="G66" s="287">
        <v>68241</v>
      </c>
      <c r="H66" s="287">
        <f t="shared" si="2"/>
        <v>39107</v>
      </c>
      <c r="I66" s="287">
        <v>89678</v>
      </c>
      <c r="O66" s="660"/>
    </row>
    <row r="67" spans="1:15" s="655" customFormat="1" ht="17.25" customHeight="1">
      <c r="A67" s="661">
        <v>74021</v>
      </c>
      <c r="B67" s="661">
        <v>5</v>
      </c>
      <c r="C67" s="661">
        <v>1</v>
      </c>
      <c r="D67" s="661">
        <v>6</v>
      </c>
      <c r="E67" s="205" t="s">
        <v>356</v>
      </c>
      <c r="F67" s="287">
        <v>15074</v>
      </c>
      <c r="G67" s="287">
        <v>12117</v>
      </c>
      <c r="H67" s="287">
        <f t="shared" si="2"/>
        <v>2957</v>
      </c>
      <c r="I67" s="287">
        <v>18827</v>
      </c>
      <c r="O67" s="660"/>
    </row>
    <row r="68" spans="1:15" s="655" customFormat="1" ht="17.25" customHeight="1">
      <c r="A68" s="661">
        <v>74022</v>
      </c>
      <c r="B68" s="661">
        <v>5</v>
      </c>
      <c r="C68" s="661">
        <v>1</v>
      </c>
      <c r="D68" s="661">
        <v>6</v>
      </c>
      <c r="E68" s="205" t="s">
        <v>679</v>
      </c>
      <c r="F68" s="406">
        <v>0</v>
      </c>
      <c r="G68" s="287">
        <v>14515</v>
      </c>
      <c r="H68" s="287">
        <f t="shared" si="2"/>
        <v>-14515</v>
      </c>
      <c r="I68" s="400">
        <v>0</v>
      </c>
      <c r="O68" s="660"/>
    </row>
    <row r="69" spans="1:15" s="660" customFormat="1" ht="17.25" customHeight="1">
      <c r="A69" s="659"/>
      <c r="B69" s="659">
        <v>6</v>
      </c>
      <c r="C69" s="659">
        <v>1</v>
      </c>
      <c r="D69" s="659">
        <v>6</v>
      </c>
      <c r="E69" s="200" t="s">
        <v>358</v>
      </c>
      <c r="F69" s="536">
        <f>SUM(F70:F82)</f>
        <v>23646086</v>
      </c>
      <c r="G69" s="536">
        <f>SUM(G70:G82)</f>
        <v>25616180</v>
      </c>
      <c r="H69" s="536">
        <f>F69-G69</f>
        <v>-1970094</v>
      </c>
      <c r="I69" s="536">
        <f>SUM(I70:I82)</f>
        <v>25811453</v>
      </c>
    </row>
    <row r="70" spans="1:15" s="655" customFormat="1" ht="17.25" customHeight="1">
      <c r="A70" s="661">
        <v>61051</v>
      </c>
      <c r="B70" s="661">
        <v>6</v>
      </c>
      <c r="C70" s="661">
        <v>1</v>
      </c>
      <c r="D70" s="661">
        <v>6</v>
      </c>
      <c r="E70" s="205" t="s">
        <v>354</v>
      </c>
      <c r="F70" s="287">
        <v>11013580</v>
      </c>
      <c r="G70" s="287">
        <v>12161086</v>
      </c>
      <c r="H70" s="287">
        <f t="shared" si="2"/>
        <v>-1147506</v>
      </c>
      <c r="I70" s="287">
        <v>11227181</v>
      </c>
      <c r="O70" s="660"/>
    </row>
    <row r="71" spans="1:15" s="655" customFormat="1" ht="17.25" customHeight="1">
      <c r="A71" s="661">
        <v>61052</v>
      </c>
      <c r="B71" s="661">
        <v>6</v>
      </c>
      <c r="C71" s="661">
        <v>1</v>
      </c>
      <c r="D71" s="661">
        <v>6</v>
      </c>
      <c r="E71" s="205" t="s">
        <v>721</v>
      </c>
      <c r="F71" s="287">
        <v>1000</v>
      </c>
      <c r="G71" s="287">
        <v>1200</v>
      </c>
      <c r="H71" s="287">
        <f t="shared" si="2"/>
        <v>-200</v>
      </c>
      <c r="I71" s="287">
        <v>684</v>
      </c>
      <c r="O71" s="660"/>
    </row>
    <row r="72" spans="1:15" s="655" customFormat="1" ht="17.25" customHeight="1">
      <c r="A72" s="661">
        <v>61059</v>
      </c>
      <c r="B72" s="661">
        <v>6</v>
      </c>
      <c r="C72" s="661">
        <v>1</v>
      </c>
      <c r="D72" s="661">
        <v>6</v>
      </c>
      <c r="E72" s="205" t="s">
        <v>359</v>
      </c>
      <c r="F72" s="287">
        <v>191415</v>
      </c>
      <c r="G72" s="287">
        <v>215622</v>
      </c>
      <c r="H72" s="287">
        <f t="shared" si="0"/>
        <v>-24207</v>
      </c>
      <c r="I72" s="287">
        <v>230994</v>
      </c>
      <c r="O72" s="660"/>
    </row>
    <row r="73" spans="1:15" s="655" customFormat="1" ht="17.25" hidden="1" customHeight="1">
      <c r="A73" s="661">
        <v>61992</v>
      </c>
      <c r="B73" s="661">
        <v>6</v>
      </c>
      <c r="C73" s="661">
        <v>1</v>
      </c>
      <c r="D73" s="661">
        <v>6</v>
      </c>
      <c r="E73" s="205" t="s">
        <v>722</v>
      </c>
      <c r="F73" s="406">
        <v>0</v>
      </c>
      <c r="G73" s="406">
        <v>0</v>
      </c>
      <c r="H73" s="406">
        <f t="shared" si="0"/>
        <v>0</v>
      </c>
      <c r="I73" s="400">
        <v>0</v>
      </c>
      <c r="O73" s="660"/>
    </row>
    <row r="74" spans="1:15" s="655" customFormat="1" ht="17.25" customHeight="1">
      <c r="A74" s="661">
        <v>62011</v>
      </c>
      <c r="B74" s="661">
        <v>6</v>
      </c>
      <c r="C74" s="661">
        <v>1</v>
      </c>
      <c r="D74" s="661">
        <v>6</v>
      </c>
      <c r="E74" s="205" t="s">
        <v>719</v>
      </c>
      <c r="F74" s="287">
        <v>7882087</v>
      </c>
      <c r="G74" s="287">
        <v>8145482</v>
      </c>
      <c r="H74" s="287">
        <f t="shared" si="0"/>
        <v>-263395</v>
      </c>
      <c r="I74" s="287">
        <v>9399710</v>
      </c>
      <c r="O74" s="660"/>
    </row>
    <row r="75" spans="1:15" s="655" customFormat="1" ht="17.25" customHeight="1">
      <c r="A75" s="661">
        <v>62012</v>
      </c>
      <c r="B75" s="661">
        <v>6</v>
      </c>
      <c r="C75" s="661">
        <v>1</v>
      </c>
      <c r="D75" s="661">
        <v>6</v>
      </c>
      <c r="E75" s="205" t="s">
        <v>355</v>
      </c>
      <c r="F75" s="287">
        <v>1142</v>
      </c>
      <c r="G75" s="406">
        <v>0</v>
      </c>
      <c r="H75" s="287">
        <f t="shared" si="0"/>
        <v>1142</v>
      </c>
      <c r="I75" s="287">
        <v>393</v>
      </c>
      <c r="O75" s="660"/>
    </row>
    <row r="76" spans="1:15" s="655" customFormat="1" ht="27" customHeight="1">
      <c r="A76" s="671">
        <v>62014</v>
      </c>
      <c r="B76" s="671">
        <v>6</v>
      </c>
      <c r="C76" s="671">
        <v>1</v>
      </c>
      <c r="D76" s="671">
        <v>6</v>
      </c>
      <c r="E76" s="672" t="s">
        <v>678</v>
      </c>
      <c r="F76" s="673">
        <v>1116</v>
      </c>
      <c r="G76" s="674">
        <v>0</v>
      </c>
      <c r="H76" s="673">
        <f t="shared" si="0"/>
        <v>1116</v>
      </c>
      <c r="I76" s="673">
        <v>2119</v>
      </c>
      <c r="O76" s="660"/>
    </row>
    <row r="77" spans="1:15" s="655" customFormat="1" ht="17.25" customHeight="1">
      <c r="A77" s="661">
        <v>62024</v>
      </c>
      <c r="B77" s="661">
        <v>6</v>
      </c>
      <c r="C77" s="661">
        <v>1</v>
      </c>
      <c r="D77" s="661">
        <v>6</v>
      </c>
      <c r="E77" s="205" t="s">
        <v>720</v>
      </c>
      <c r="F77" s="287">
        <v>68282</v>
      </c>
      <c r="G77" s="287">
        <v>34658</v>
      </c>
      <c r="H77" s="287">
        <f t="shared" si="0"/>
        <v>33624</v>
      </c>
      <c r="I77" s="287">
        <v>38484</v>
      </c>
      <c r="O77" s="660"/>
    </row>
    <row r="78" spans="1:15" s="655" customFormat="1" ht="17.25" customHeight="1">
      <c r="A78" s="661">
        <v>64021</v>
      </c>
      <c r="B78" s="661">
        <v>6</v>
      </c>
      <c r="C78" s="661">
        <v>1</v>
      </c>
      <c r="D78" s="661">
        <v>6</v>
      </c>
      <c r="E78" s="205" t="s">
        <v>360</v>
      </c>
      <c r="F78" s="287">
        <v>4480766</v>
      </c>
      <c r="G78" s="287">
        <v>5047424</v>
      </c>
      <c r="H78" s="287">
        <f t="shared" si="0"/>
        <v>-566658</v>
      </c>
      <c r="I78" s="287">
        <v>4904193</v>
      </c>
      <c r="O78" s="660"/>
    </row>
    <row r="79" spans="1:15" s="655" customFormat="1" ht="17.25" customHeight="1">
      <c r="A79" s="661">
        <v>64022</v>
      </c>
      <c r="B79" s="661">
        <v>6</v>
      </c>
      <c r="C79" s="661">
        <v>1</v>
      </c>
      <c r="D79" s="661">
        <v>6</v>
      </c>
      <c r="E79" s="205" t="s">
        <v>723</v>
      </c>
      <c r="F79" s="287">
        <v>226</v>
      </c>
      <c r="G79" s="287">
        <v>190</v>
      </c>
      <c r="H79" s="287">
        <f t="shared" si="0"/>
        <v>36</v>
      </c>
      <c r="I79" s="287">
        <v>1479</v>
      </c>
      <c r="O79" s="660"/>
    </row>
    <row r="80" spans="1:15" s="655" customFormat="1" ht="17.25" customHeight="1">
      <c r="A80" s="661">
        <v>74021</v>
      </c>
      <c r="B80" s="661">
        <v>6</v>
      </c>
      <c r="C80" s="661">
        <v>1</v>
      </c>
      <c r="D80" s="661">
        <v>6</v>
      </c>
      <c r="E80" s="205" t="s">
        <v>356</v>
      </c>
      <c r="F80" s="287">
        <v>6472</v>
      </c>
      <c r="G80" s="287">
        <v>10518</v>
      </c>
      <c r="H80" s="287">
        <f t="shared" si="0"/>
        <v>-4046</v>
      </c>
      <c r="I80" s="287">
        <v>6216</v>
      </c>
      <c r="O80" s="660"/>
    </row>
    <row r="81" spans="1:15" s="655" customFormat="1" ht="17.25" hidden="1" customHeight="1">
      <c r="A81" s="661">
        <v>74022</v>
      </c>
      <c r="B81" s="661">
        <v>6</v>
      </c>
      <c r="C81" s="661">
        <v>1</v>
      </c>
      <c r="D81" s="661">
        <v>6</v>
      </c>
      <c r="E81" s="205" t="s">
        <v>679</v>
      </c>
      <c r="F81" s="406">
        <v>0</v>
      </c>
      <c r="G81" s="406">
        <v>0</v>
      </c>
      <c r="H81" s="406">
        <f t="shared" si="0"/>
        <v>0</v>
      </c>
      <c r="I81" s="400">
        <v>0</v>
      </c>
      <c r="O81" s="660"/>
    </row>
    <row r="82" spans="1:15" s="655" customFormat="1" ht="18" hidden="1" customHeight="1">
      <c r="A82" s="661">
        <v>75999</v>
      </c>
      <c r="B82" s="661">
        <v>6</v>
      </c>
      <c r="C82" s="661">
        <v>1</v>
      </c>
      <c r="D82" s="661">
        <v>6</v>
      </c>
      <c r="E82" s="205" t="s">
        <v>361</v>
      </c>
      <c r="F82" s="203"/>
      <c r="G82" s="203"/>
      <c r="H82" s="287">
        <f t="shared" si="0"/>
        <v>0</v>
      </c>
      <c r="I82" s="203"/>
      <c r="O82" s="660"/>
    </row>
    <row r="83" spans="1:15" s="660" customFormat="1" ht="17.25" customHeight="1">
      <c r="A83" s="659"/>
      <c r="B83" s="659">
        <v>7</v>
      </c>
      <c r="C83" s="659">
        <v>1</v>
      </c>
      <c r="D83" s="659">
        <v>6</v>
      </c>
      <c r="E83" s="200" t="s">
        <v>362</v>
      </c>
      <c r="F83" s="536">
        <f>SUM(F84:F91)</f>
        <v>178475083</v>
      </c>
      <c r="G83" s="536">
        <f>SUM(G84:G91)</f>
        <v>181639829</v>
      </c>
      <c r="H83" s="536">
        <f>F83-G83</f>
        <v>-3164746</v>
      </c>
      <c r="I83" s="536">
        <f>SUM(I84:I91)</f>
        <v>175597738</v>
      </c>
    </row>
    <row r="84" spans="1:15" s="655" customFormat="1" ht="17.25" customHeight="1">
      <c r="A84" s="661">
        <v>63011</v>
      </c>
      <c r="B84" s="661">
        <v>7</v>
      </c>
      <c r="C84" s="661">
        <v>1</v>
      </c>
      <c r="D84" s="661">
        <v>6</v>
      </c>
      <c r="E84" s="205" t="s">
        <v>724</v>
      </c>
      <c r="F84" s="287">
        <v>80848146</v>
      </c>
      <c r="G84" s="287">
        <v>79271352</v>
      </c>
      <c r="H84" s="287">
        <f t="shared" si="0"/>
        <v>1576794</v>
      </c>
      <c r="I84" s="287">
        <v>77583171</v>
      </c>
      <c r="O84" s="660"/>
    </row>
    <row r="85" spans="1:15" s="655" customFormat="1" ht="17.25" customHeight="1">
      <c r="A85" s="661">
        <v>63012</v>
      </c>
      <c r="B85" s="661">
        <v>7</v>
      </c>
      <c r="C85" s="661">
        <v>1</v>
      </c>
      <c r="D85" s="661">
        <v>6</v>
      </c>
      <c r="E85" s="205" t="s">
        <v>363</v>
      </c>
      <c r="F85" s="287">
        <v>58745000</v>
      </c>
      <c r="G85" s="287">
        <v>56700811</v>
      </c>
      <c r="H85" s="287">
        <f t="shared" si="0"/>
        <v>2044189</v>
      </c>
      <c r="I85" s="287">
        <v>53526614</v>
      </c>
      <c r="O85" s="660"/>
    </row>
    <row r="86" spans="1:15" s="655" customFormat="1" ht="17.25" customHeight="1">
      <c r="A86" s="661">
        <v>63013</v>
      </c>
      <c r="B86" s="661">
        <v>7</v>
      </c>
      <c r="C86" s="661">
        <v>1</v>
      </c>
      <c r="D86" s="661">
        <v>6</v>
      </c>
      <c r="E86" s="205" t="s">
        <v>364</v>
      </c>
      <c r="F86" s="287">
        <v>7650000</v>
      </c>
      <c r="G86" s="287">
        <v>6738839</v>
      </c>
      <c r="H86" s="287">
        <f t="shared" ref="H86:H164" si="3">F86-G86</f>
        <v>911161</v>
      </c>
      <c r="I86" s="287">
        <v>6503393</v>
      </c>
      <c r="O86" s="660"/>
    </row>
    <row r="87" spans="1:15" s="655" customFormat="1" ht="17.25" customHeight="1">
      <c r="A87" s="661">
        <v>63014</v>
      </c>
      <c r="B87" s="661">
        <v>7</v>
      </c>
      <c r="C87" s="661">
        <v>1</v>
      </c>
      <c r="D87" s="661">
        <v>6</v>
      </c>
      <c r="E87" s="205" t="s">
        <v>725</v>
      </c>
      <c r="F87" s="287">
        <v>8332390</v>
      </c>
      <c r="G87" s="287">
        <v>8706551</v>
      </c>
      <c r="H87" s="287">
        <f t="shared" si="3"/>
        <v>-374161</v>
      </c>
      <c r="I87" s="287">
        <v>8696457</v>
      </c>
      <c r="O87" s="660"/>
    </row>
    <row r="88" spans="1:15" s="655" customFormat="1" ht="17.25" customHeight="1">
      <c r="A88" s="661">
        <v>63015</v>
      </c>
      <c r="B88" s="661">
        <v>7</v>
      </c>
      <c r="C88" s="661">
        <v>1</v>
      </c>
      <c r="D88" s="661">
        <v>6</v>
      </c>
      <c r="E88" s="205" t="s">
        <v>680</v>
      </c>
      <c r="F88" s="287">
        <v>3688499</v>
      </c>
      <c r="G88" s="287">
        <v>3524493</v>
      </c>
      <c r="H88" s="287">
        <f t="shared" si="3"/>
        <v>164006</v>
      </c>
      <c r="I88" s="287">
        <v>2883236</v>
      </c>
      <c r="O88" s="660"/>
    </row>
    <row r="89" spans="1:15" s="655" customFormat="1" ht="18.75" hidden="1" customHeight="1">
      <c r="A89" s="661">
        <v>70031</v>
      </c>
      <c r="B89" s="661">
        <v>7</v>
      </c>
      <c r="C89" s="661">
        <v>1</v>
      </c>
      <c r="D89" s="661">
        <v>6</v>
      </c>
      <c r="E89" s="205" t="s">
        <v>365</v>
      </c>
      <c r="F89" s="406">
        <v>0</v>
      </c>
      <c r="G89" s="406">
        <v>0</v>
      </c>
      <c r="H89" s="287">
        <f t="shared" si="3"/>
        <v>0</v>
      </c>
      <c r="I89" s="287"/>
      <c r="O89" s="660"/>
    </row>
    <row r="90" spans="1:15" s="655" customFormat="1" ht="17.25" customHeight="1">
      <c r="A90" s="661">
        <v>75031</v>
      </c>
      <c r="B90" s="661">
        <v>7</v>
      </c>
      <c r="C90" s="661">
        <v>1</v>
      </c>
      <c r="D90" s="661">
        <v>6</v>
      </c>
      <c r="E90" s="205" t="s">
        <v>366</v>
      </c>
      <c r="F90" s="287">
        <v>7084437</v>
      </c>
      <c r="G90" s="287">
        <v>7177923</v>
      </c>
      <c r="H90" s="287">
        <f t="shared" si="3"/>
        <v>-93486</v>
      </c>
      <c r="I90" s="287">
        <v>6620725</v>
      </c>
      <c r="O90" s="660"/>
    </row>
    <row r="91" spans="1:15" s="655" customFormat="1" ht="17.25" customHeight="1">
      <c r="A91" s="661">
        <v>75033</v>
      </c>
      <c r="B91" s="661">
        <v>7</v>
      </c>
      <c r="C91" s="661">
        <v>1</v>
      </c>
      <c r="D91" s="661">
        <v>6</v>
      </c>
      <c r="E91" s="205" t="s">
        <v>367</v>
      </c>
      <c r="F91" s="287">
        <v>12126611</v>
      </c>
      <c r="G91" s="287">
        <v>19519860</v>
      </c>
      <c r="H91" s="287">
        <f t="shared" si="3"/>
        <v>-7393249</v>
      </c>
      <c r="I91" s="287">
        <v>19784142</v>
      </c>
      <c r="O91" s="660"/>
    </row>
    <row r="92" spans="1:15" s="660" customFormat="1" ht="17.25" customHeight="1">
      <c r="A92" s="659"/>
      <c r="B92" s="659">
        <v>8</v>
      </c>
      <c r="C92" s="659">
        <v>1</v>
      </c>
      <c r="D92" s="659">
        <v>6</v>
      </c>
      <c r="E92" s="675" t="s">
        <v>893</v>
      </c>
      <c r="F92" s="536">
        <f>SUM(F93:F94)</f>
        <v>5375690</v>
      </c>
      <c r="G92" s="536">
        <f>SUM(G93:G94)</f>
        <v>4695574</v>
      </c>
      <c r="H92" s="536">
        <f>F92-G92</f>
        <v>680116</v>
      </c>
      <c r="I92" s="536">
        <f>SUM(I93:I94)</f>
        <v>6086294</v>
      </c>
    </row>
    <row r="93" spans="1:15" s="655" customFormat="1" ht="17.25" customHeight="1">
      <c r="A93" s="661">
        <v>65041</v>
      </c>
      <c r="B93" s="661">
        <v>8</v>
      </c>
      <c r="C93" s="661">
        <v>1</v>
      </c>
      <c r="D93" s="661">
        <v>6</v>
      </c>
      <c r="E93" s="205" t="s">
        <v>368</v>
      </c>
      <c r="F93" s="287">
        <v>1110892</v>
      </c>
      <c r="G93" s="287">
        <v>803731</v>
      </c>
      <c r="H93" s="287">
        <f t="shared" si="3"/>
        <v>307161</v>
      </c>
      <c r="I93" s="287">
        <v>1029256</v>
      </c>
      <c r="O93" s="660"/>
    </row>
    <row r="94" spans="1:15" s="655" customFormat="1" ht="17.25" customHeight="1">
      <c r="A94" s="661">
        <v>65042</v>
      </c>
      <c r="B94" s="661">
        <v>8</v>
      </c>
      <c r="C94" s="661">
        <v>1</v>
      </c>
      <c r="D94" s="661">
        <v>6</v>
      </c>
      <c r="E94" s="205" t="s">
        <v>369</v>
      </c>
      <c r="F94" s="287">
        <v>4264798</v>
      </c>
      <c r="G94" s="287">
        <v>3891843</v>
      </c>
      <c r="H94" s="287">
        <f t="shared" si="3"/>
        <v>372955</v>
      </c>
      <c r="I94" s="287">
        <v>5057038</v>
      </c>
      <c r="O94" s="660"/>
    </row>
    <row r="95" spans="1:15" s="660" customFormat="1" ht="17.25" customHeight="1">
      <c r="A95" s="659"/>
      <c r="B95" s="659"/>
      <c r="C95" s="659">
        <v>2</v>
      </c>
      <c r="D95" s="659">
        <v>6</v>
      </c>
      <c r="E95" s="675" t="s">
        <v>370</v>
      </c>
      <c r="F95" s="536">
        <f>F96+F104+F121+F126+F138+F146+F155+F166</f>
        <v>187112472</v>
      </c>
      <c r="G95" s="536">
        <f>G96+G104+G121+G126+G138+G146+G155+G166</f>
        <v>238420990</v>
      </c>
      <c r="H95" s="536">
        <f>F95-G95</f>
        <v>-51308518</v>
      </c>
      <c r="I95" s="536">
        <f>I96+I104+I121+I126+I138+I146+I155+I166</f>
        <v>223123791</v>
      </c>
    </row>
    <row r="96" spans="1:15" s="660" customFormat="1" ht="27" customHeight="1">
      <c r="A96" s="659"/>
      <c r="B96" s="676">
        <v>1</v>
      </c>
      <c r="C96" s="676">
        <v>2</v>
      </c>
      <c r="D96" s="676">
        <v>6</v>
      </c>
      <c r="E96" s="490" t="s">
        <v>726</v>
      </c>
      <c r="F96" s="677">
        <f>SUM(F97:F103)</f>
        <v>16294139</v>
      </c>
      <c r="G96" s="677">
        <f>SUM(G97:G103)</f>
        <v>19408825</v>
      </c>
      <c r="H96" s="677">
        <f>F96-G96</f>
        <v>-3114686</v>
      </c>
      <c r="I96" s="677">
        <f>SUM(I97:I103)</f>
        <v>22729039</v>
      </c>
    </row>
    <row r="97" spans="1:15" s="655" customFormat="1" ht="17.25" customHeight="1">
      <c r="A97" s="661">
        <v>62021</v>
      </c>
      <c r="B97" s="661">
        <v>1</v>
      </c>
      <c r="C97" s="661">
        <v>2</v>
      </c>
      <c r="D97" s="661">
        <v>6</v>
      </c>
      <c r="E97" s="205" t="s">
        <v>371</v>
      </c>
      <c r="F97" s="287">
        <v>962252</v>
      </c>
      <c r="G97" s="287">
        <v>934821</v>
      </c>
      <c r="H97" s="287">
        <f t="shared" si="3"/>
        <v>27431</v>
      </c>
      <c r="I97" s="287">
        <v>1269265</v>
      </c>
      <c r="O97" s="660"/>
    </row>
    <row r="98" spans="1:15" s="655" customFormat="1" ht="17.25" customHeight="1">
      <c r="A98" s="661">
        <v>62022</v>
      </c>
      <c r="B98" s="661">
        <v>1</v>
      </c>
      <c r="C98" s="661">
        <v>2</v>
      </c>
      <c r="D98" s="661">
        <v>6</v>
      </c>
      <c r="E98" s="205" t="s">
        <v>372</v>
      </c>
      <c r="F98" s="287">
        <v>7773789</v>
      </c>
      <c r="G98" s="287">
        <v>11672476</v>
      </c>
      <c r="H98" s="287">
        <f t="shared" si="3"/>
        <v>-3898687</v>
      </c>
      <c r="I98" s="287">
        <v>12382979</v>
      </c>
      <c r="O98" s="660"/>
    </row>
    <row r="99" spans="1:15" s="655" customFormat="1" ht="17.25" customHeight="1">
      <c r="A99" s="661">
        <v>62023</v>
      </c>
      <c r="B99" s="661">
        <v>1</v>
      </c>
      <c r="C99" s="661">
        <v>2</v>
      </c>
      <c r="D99" s="661">
        <v>6</v>
      </c>
      <c r="E99" s="205" t="s">
        <v>373</v>
      </c>
      <c r="F99" s="287">
        <v>171408</v>
      </c>
      <c r="G99" s="287">
        <v>146314</v>
      </c>
      <c r="H99" s="287">
        <f t="shared" si="3"/>
        <v>25094</v>
      </c>
      <c r="I99" s="287">
        <v>77041</v>
      </c>
      <c r="O99" s="660"/>
    </row>
    <row r="100" spans="1:15" s="655" customFormat="1" ht="17.25" customHeight="1">
      <c r="A100" s="661">
        <v>62031</v>
      </c>
      <c r="B100" s="661">
        <v>1</v>
      </c>
      <c r="C100" s="661">
        <v>2</v>
      </c>
      <c r="D100" s="661">
        <v>6</v>
      </c>
      <c r="E100" s="205" t="s">
        <v>374</v>
      </c>
      <c r="F100" s="287">
        <v>2030978</v>
      </c>
      <c r="G100" s="287">
        <v>1995027</v>
      </c>
      <c r="H100" s="287">
        <f t="shared" si="3"/>
        <v>35951</v>
      </c>
      <c r="I100" s="287">
        <v>3537224</v>
      </c>
      <c r="O100" s="660"/>
    </row>
    <row r="101" spans="1:15" s="655" customFormat="1" ht="17.25" customHeight="1">
      <c r="A101" s="661">
        <v>62041</v>
      </c>
      <c r="B101" s="661">
        <v>1</v>
      </c>
      <c r="C101" s="661">
        <v>2</v>
      </c>
      <c r="D101" s="661">
        <v>6</v>
      </c>
      <c r="E101" s="205" t="s">
        <v>375</v>
      </c>
      <c r="F101" s="287">
        <v>23000</v>
      </c>
      <c r="G101" s="287">
        <v>20524</v>
      </c>
      <c r="H101" s="287">
        <f t="shared" si="3"/>
        <v>2476</v>
      </c>
      <c r="I101" s="287">
        <v>41287</v>
      </c>
      <c r="O101" s="660"/>
    </row>
    <row r="102" spans="1:15" s="655" customFormat="1" ht="17.25" customHeight="1">
      <c r="A102" s="661">
        <v>62042</v>
      </c>
      <c r="B102" s="661">
        <v>1</v>
      </c>
      <c r="C102" s="661">
        <v>2</v>
      </c>
      <c r="D102" s="661">
        <v>6</v>
      </c>
      <c r="E102" s="205" t="s">
        <v>376</v>
      </c>
      <c r="F102" s="287">
        <v>910180</v>
      </c>
      <c r="G102" s="287">
        <v>907532</v>
      </c>
      <c r="H102" s="287">
        <f t="shared" si="3"/>
        <v>2648</v>
      </c>
      <c r="I102" s="287">
        <v>801174</v>
      </c>
      <c r="O102" s="660"/>
    </row>
    <row r="103" spans="1:15" s="655" customFormat="1" ht="17.25" customHeight="1">
      <c r="A103" s="661">
        <v>68021</v>
      </c>
      <c r="B103" s="661">
        <v>1</v>
      </c>
      <c r="C103" s="661">
        <v>2</v>
      </c>
      <c r="D103" s="661">
        <v>6</v>
      </c>
      <c r="E103" s="205" t="s">
        <v>377</v>
      </c>
      <c r="F103" s="287">
        <v>4422532</v>
      </c>
      <c r="G103" s="287">
        <v>3732131</v>
      </c>
      <c r="H103" s="287">
        <f t="shared" si="3"/>
        <v>690401</v>
      </c>
      <c r="I103" s="287">
        <v>4620069</v>
      </c>
      <c r="O103" s="660"/>
    </row>
    <row r="104" spans="1:15" s="660" customFormat="1" ht="17.25" customHeight="1">
      <c r="A104" s="659"/>
      <c r="B104" s="659">
        <v>2</v>
      </c>
      <c r="C104" s="659">
        <v>2</v>
      </c>
      <c r="D104" s="659">
        <v>6</v>
      </c>
      <c r="E104" s="200" t="s">
        <v>727</v>
      </c>
      <c r="F104" s="536">
        <f>SUM(F105:F120)</f>
        <v>10765172</v>
      </c>
      <c r="G104" s="536">
        <f>SUM(G105:G120)</f>
        <v>12001421</v>
      </c>
      <c r="H104" s="536">
        <f>F104-G104</f>
        <v>-1236249</v>
      </c>
      <c r="I104" s="536">
        <f>SUM(I105:I120)</f>
        <v>11864674</v>
      </c>
    </row>
    <row r="105" spans="1:15" s="655" customFormat="1" ht="17.25" customHeight="1">
      <c r="A105" s="661">
        <v>66011</v>
      </c>
      <c r="B105" s="661">
        <v>2</v>
      </c>
      <c r="C105" s="661">
        <v>2</v>
      </c>
      <c r="D105" s="661">
        <v>6</v>
      </c>
      <c r="E105" s="205" t="s">
        <v>378</v>
      </c>
      <c r="F105" s="287">
        <v>7524423</v>
      </c>
      <c r="G105" s="287">
        <v>8276759</v>
      </c>
      <c r="H105" s="287">
        <f t="shared" si="3"/>
        <v>-752336</v>
      </c>
      <c r="I105" s="287">
        <v>8698630</v>
      </c>
      <c r="O105" s="660"/>
    </row>
    <row r="106" spans="1:15" s="655" customFormat="1" ht="17.25" customHeight="1">
      <c r="A106" s="661">
        <v>66021</v>
      </c>
      <c r="B106" s="661">
        <v>2</v>
      </c>
      <c r="C106" s="661">
        <v>2</v>
      </c>
      <c r="D106" s="661">
        <v>6</v>
      </c>
      <c r="E106" s="205" t="s">
        <v>379</v>
      </c>
      <c r="F106" s="406">
        <v>0</v>
      </c>
      <c r="G106" s="287">
        <v>7369</v>
      </c>
      <c r="H106" s="287">
        <f t="shared" si="3"/>
        <v>-7369</v>
      </c>
      <c r="I106" s="400">
        <v>0</v>
      </c>
      <c r="O106" s="660"/>
    </row>
    <row r="107" spans="1:15" s="655" customFormat="1" ht="17.25" customHeight="1">
      <c r="A107" s="661">
        <v>66031</v>
      </c>
      <c r="B107" s="661">
        <v>2</v>
      </c>
      <c r="C107" s="661">
        <v>2</v>
      </c>
      <c r="D107" s="661">
        <v>6</v>
      </c>
      <c r="E107" s="205" t="s">
        <v>728</v>
      </c>
      <c r="F107" s="287">
        <v>16163</v>
      </c>
      <c r="G107" s="287">
        <v>2106</v>
      </c>
      <c r="H107" s="287">
        <f t="shared" si="3"/>
        <v>14057</v>
      </c>
      <c r="I107" s="287">
        <v>5750</v>
      </c>
      <c r="O107" s="660"/>
    </row>
    <row r="108" spans="1:15" s="655" customFormat="1" ht="17.25" customHeight="1">
      <c r="A108" s="661">
        <v>66032</v>
      </c>
      <c r="B108" s="661">
        <v>2</v>
      </c>
      <c r="C108" s="661">
        <v>2</v>
      </c>
      <c r="D108" s="661">
        <v>6</v>
      </c>
      <c r="E108" s="205" t="s">
        <v>380</v>
      </c>
      <c r="F108" s="287">
        <v>37100</v>
      </c>
      <c r="G108" s="287">
        <v>39749</v>
      </c>
      <c r="H108" s="287">
        <f t="shared" si="3"/>
        <v>-2649</v>
      </c>
      <c r="I108" s="287">
        <v>7103</v>
      </c>
      <c r="O108" s="660"/>
    </row>
    <row r="109" spans="1:15" s="655" customFormat="1" ht="17.25" customHeight="1">
      <c r="A109" s="661">
        <v>66033</v>
      </c>
      <c r="B109" s="661">
        <v>2</v>
      </c>
      <c r="C109" s="661">
        <v>2</v>
      </c>
      <c r="D109" s="661">
        <v>6</v>
      </c>
      <c r="E109" s="205" t="s">
        <v>729</v>
      </c>
      <c r="F109" s="287">
        <v>22735</v>
      </c>
      <c r="G109" s="287">
        <v>17375</v>
      </c>
      <c r="H109" s="287">
        <f t="shared" si="3"/>
        <v>5360</v>
      </c>
      <c r="I109" s="287">
        <v>37854</v>
      </c>
      <c r="O109" s="660"/>
    </row>
    <row r="110" spans="1:15" s="655" customFormat="1" ht="17.25" customHeight="1">
      <c r="A110" s="661">
        <v>66034</v>
      </c>
      <c r="B110" s="661">
        <v>2</v>
      </c>
      <c r="C110" s="661">
        <v>2</v>
      </c>
      <c r="D110" s="661">
        <v>6</v>
      </c>
      <c r="E110" s="205" t="s">
        <v>894</v>
      </c>
      <c r="F110" s="287">
        <v>294417</v>
      </c>
      <c r="G110" s="287">
        <v>231940</v>
      </c>
      <c r="H110" s="287">
        <f>F110-G110</f>
        <v>62477</v>
      </c>
      <c r="I110" s="287">
        <v>280521</v>
      </c>
      <c r="O110" s="660"/>
    </row>
    <row r="111" spans="1:15" s="655" customFormat="1" ht="17.25" customHeight="1">
      <c r="A111" s="661">
        <v>66041</v>
      </c>
      <c r="B111" s="661">
        <v>2</v>
      </c>
      <c r="C111" s="661">
        <v>2</v>
      </c>
      <c r="D111" s="661">
        <v>6</v>
      </c>
      <c r="E111" s="205" t="s">
        <v>681</v>
      </c>
      <c r="F111" s="287">
        <v>391796</v>
      </c>
      <c r="G111" s="287">
        <v>977735</v>
      </c>
      <c r="H111" s="287">
        <f>F111-G111</f>
        <v>-585939</v>
      </c>
      <c r="I111" s="287">
        <v>506183</v>
      </c>
      <c r="O111" s="660"/>
    </row>
    <row r="112" spans="1:15" s="655" customFormat="1" ht="17.25" customHeight="1">
      <c r="A112" s="661">
        <v>66042</v>
      </c>
      <c r="B112" s="661">
        <v>2</v>
      </c>
      <c r="C112" s="661">
        <v>2</v>
      </c>
      <c r="D112" s="661">
        <v>6</v>
      </c>
      <c r="E112" s="205" t="s">
        <v>682</v>
      </c>
      <c r="F112" s="287">
        <v>95384</v>
      </c>
      <c r="G112" s="287">
        <v>156443</v>
      </c>
      <c r="H112" s="287">
        <f>F112-G112</f>
        <v>-61059</v>
      </c>
      <c r="I112" s="287">
        <v>285636</v>
      </c>
      <c r="O112" s="660"/>
    </row>
    <row r="113" spans="1:15" s="655" customFormat="1" ht="17.25" customHeight="1">
      <c r="A113" s="661">
        <v>66043</v>
      </c>
      <c r="B113" s="661">
        <v>2</v>
      </c>
      <c r="C113" s="661">
        <v>2</v>
      </c>
      <c r="D113" s="661">
        <v>6</v>
      </c>
      <c r="E113" s="205" t="s">
        <v>683</v>
      </c>
      <c r="F113" s="287">
        <v>590414</v>
      </c>
      <c r="G113" s="287">
        <v>552853</v>
      </c>
      <c r="H113" s="287">
        <f t="shared" si="3"/>
        <v>37561</v>
      </c>
      <c r="I113" s="287">
        <v>531542</v>
      </c>
      <c r="O113" s="660"/>
    </row>
    <row r="114" spans="1:15" s="655" customFormat="1" ht="17.25" customHeight="1">
      <c r="A114" s="661">
        <v>66044</v>
      </c>
      <c r="B114" s="661">
        <v>2</v>
      </c>
      <c r="C114" s="661">
        <v>2</v>
      </c>
      <c r="D114" s="661">
        <v>6</v>
      </c>
      <c r="E114" s="205" t="s">
        <v>810</v>
      </c>
      <c r="F114" s="287">
        <v>510341</v>
      </c>
      <c r="G114" s="287">
        <v>486214</v>
      </c>
      <c r="H114" s="287">
        <f>F114-G114</f>
        <v>24127</v>
      </c>
      <c r="I114" s="287">
        <v>502941</v>
      </c>
      <c r="O114" s="660"/>
    </row>
    <row r="115" spans="1:15" s="655" customFormat="1" ht="17.25" customHeight="1">
      <c r="A115" s="661">
        <v>66045</v>
      </c>
      <c r="B115" s="661">
        <v>2</v>
      </c>
      <c r="C115" s="661">
        <v>2</v>
      </c>
      <c r="D115" s="661">
        <v>6</v>
      </c>
      <c r="E115" s="205" t="s">
        <v>811</v>
      </c>
      <c r="F115" s="287">
        <v>163845</v>
      </c>
      <c r="G115" s="287">
        <v>127279</v>
      </c>
      <c r="H115" s="287">
        <f>F115-G115</f>
        <v>36566</v>
      </c>
      <c r="I115" s="287">
        <v>177054</v>
      </c>
      <c r="O115" s="660"/>
    </row>
    <row r="116" spans="1:15" s="655" customFormat="1" ht="17.25" customHeight="1">
      <c r="A116" s="661">
        <v>66046</v>
      </c>
      <c r="B116" s="661">
        <v>2</v>
      </c>
      <c r="C116" s="661">
        <v>2</v>
      </c>
      <c r="D116" s="661">
        <v>6</v>
      </c>
      <c r="E116" s="205" t="s">
        <v>684</v>
      </c>
      <c r="F116" s="287">
        <v>23400</v>
      </c>
      <c r="G116" s="287">
        <v>32765</v>
      </c>
      <c r="H116" s="287">
        <f>F116-G116</f>
        <v>-9365</v>
      </c>
      <c r="I116" s="287">
        <v>37846</v>
      </c>
      <c r="O116" s="660"/>
    </row>
    <row r="117" spans="1:15" s="655" customFormat="1" ht="29.25" customHeight="1">
      <c r="A117" s="671">
        <v>66047</v>
      </c>
      <c r="B117" s="671">
        <v>2</v>
      </c>
      <c r="C117" s="671">
        <v>2</v>
      </c>
      <c r="D117" s="671">
        <v>6</v>
      </c>
      <c r="E117" s="678" t="s">
        <v>685</v>
      </c>
      <c r="F117" s="673">
        <v>68426</v>
      </c>
      <c r="G117" s="673">
        <v>104338</v>
      </c>
      <c r="H117" s="673">
        <f>F117-G117</f>
        <v>-35912</v>
      </c>
      <c r="I117" s="673">
        <v>94415</v>
      </c>
      <c r="O117" s="660"/>
    </row>
    <row r="118" spans="1:15" s="655" customFormat="1" ht="17.25" customHeight="1">
      <c r="A118" s="671">
        <v>66048</v>
      </c>
      <c r="B118" s="671">
        <v>2</v>
      </c>
      <c r="C118" s="671">
        <v>2</v>
      </c>
      <c r="D118" s="671">
        <v>6</v>
      </c>
      <c r="E118" s="678" t="s">
        <v>812</v>
      </c>
      <c r="F118" s="673">
        <v>785927</v>
      </c>
      <c r="G118" s="673">
        <v>789176</v>
      </c>
      <c r="H118" s="673">
        <f>F118-G118</f>
        <v>-3249</v>
      </c>
      <c r="I118" s="673">
        <v>445147</v>
      </c>
      <c r="O118" s="660"/>
    </row>
    <row r="119" spans="1:15" s="655" customFormat="1" ht="17.25" customHeight="1">
      <c r="A119" s="661">
        <v>66049</v>
      </c>
      <c r="B119" s="661">
        <v>2</v>
      </c>
      <c r="C119" s="661">
        <v>2</v>
      </c>
      <c r="D119" s="661">
        <v>6</v>
      </c>
      <c r="E119" s="672" t="s">
        <v>849</v>
      </c>
      <c r="F119" s="287">
        <v>10000</v>
      </c>
      <c r="G119" s="287">
        <v>4736</v>
      </c>
      <c r="H119" s="287">
        <f t="shared" si="3"/>
        <v>5264</v>
      </c>
      <c r="I119" s="287">
        <v>1500</v>
      </c>
      <c r="O119" s="660"/>
    </row>
    <row r="120" spans="1:15" s="655" customFormat="1" ht="17.25" customHeight="1">
      <c r="A120" s="661">
        <v>67011</v>
      </c>
      <c r="B120" s="661">
        <v>2</v>
      </c>
      <c r="C120" s="661">
        <v>2</v>
      </c>
      <c r="D120" s="661">
        <v>6</v>
      </c>
      <c r="E120" s="655" t="s">
        <v>730</v>
      </c>
      <c r="F120" s="287">
        <v>230801</v>
      </c>
      <c r="G120" s="287">
        <v>194584</v>
      </c>
      <c r="H120" s="287">
        <f t="shared" si="3"/>
        <v>36217</v>
      </c>
      <c r="I120" s="287">
        <v>252552</v>
      </c>
      <c r="O120" s="660"/>
    </row>
    <row r="121" spans="1:15" s="660" customFormat="1" ht="17.25" customHeight="1">
      <c r="A121" s="659"/>
      <c r="B121" s="659">
        <v>3</v>
      </c>
      <c r="C121" s="659">
        <v>2</v>
      </c>
      <c r="D121" s="659">
        <v>6</v>
      </c>
      <c r="E121" s="200" t="s">
        <v>381</v>
      </c>
      <c r="F121" s="536">
        <f>SUM(F122:F125)</f>
        <v>14974855</v>
      </c>
      <c r="G121" s="536">
        <f>SUM(G122:G125)</f>
        <v>19228901</v>
      </c>
      <c r="H121" s="536">
        <f t="shared" si="3"/>
        <v>-4254046</v>
      </c>
      <c r="I121" s="536">
        <f>SUM(I122:I125)</f>
        <v>20461775</v>
      </c>
    </row>
    <row r="122" spans="1:15" s="655" customFormat="1" ht="17.25" customHeight="1">
      <c r="A122" s="661">
        <v>69011</v>
      </c>
      <c r="B122" s="661">
        <v>3</v>
      </c>
      <c r="C122" s="661">
        <v>2</v>
      </c>
      <c r="D122" s="661">
        <v>6</v>
      </c>
      <c r="E122" s="205" t="s">
        <v>731</v>
      </c>
      <c r="F122" s="287">
        <v>2723228</v>
      </c>
      <c r="G122" s="287">
        <v>1851253</v>
      </c>
      <c r="H122" s="287">
        <f t="shared" si="3"/>
        <v>871975</v>
      </c>
      <c r="I122" s="287">
        <v>2146301</v>
      </c>
      <c r="O122" s="660"/>
    </row>
    <row r="123" spans="1:15" s="655" customFormat="1" ht="17.25" customHeight="1">
      <c r="A123" s="661">
        <v>69021</v>
      </c>
      <c r="B123" s="661">
        <v>3</v>
      </c>
      <c r="C123" s="661">
        <v>2</v>
      </c>
      <c r="D123" s="661">
        <v>6</v>
      </c>
      <c r="E123" s="205" t="s">
        <v>382</v>
      </c>
      <c r="F123" s="287">
        <v>11748142</v>
      </c>
      <c r="G123" s="287">
        <v>16886891</v>
      </c>
      <c r="H123" s="287">
        <f t="shared" si="3"/>
        <v>-5138749</v>
      </c>
      <c r="I123" s="287">
        <v>16611507</v>
      </c>
      <c r="O123" s="660"/>
    </row>
    <row r="124" spans="1:15" s="655" customFormat="1" ht="17.25" customHeight="1">
      <c r="A124" s="661">
        <v>69026</v>
      </c>
      <c r="B124" s="661">
        <v>3</v>
      </c>
      <c r="C124" s="661">
        <v>2</v>
      </c>
      <c r="D124" s="661">
        <v>6</v>
      </c>
      <c r="E124" s="205" t="s">
        <v>732</v>
      </c>
      <c r="F124" s="287">
        <v>3689</v>
      </c>
      <c r="G124" s="287">
        <v>4014</v>
      </c>
      <c r="H124" s="287">
        <f t="shared" si="3"/>
        <v>-325</v>
      </c>
      <c r="I124" s="287">
        <v>1212195</v>
      </c>
      <c r="O124" s="660"/>
    </row>
    <row r="125" spans="1:15" s="655" customFormat="1" ht="17.25" customHeight="1">
      <c r="A125" s="661">
        <v>69039</v>
      </c>
      <c r="B125" s="661">
        <v>3</v>
      </c>
      <c r="C125" s="661">
        <v>2</v>
      </c>
      <c r="D125" s="661">
        <v>6</v>
      </c>
      <c r="E125" s="205" t="s">
        <v>383</v>
      </c>
      <c r="F125" s="287">
        <v>499796</v>
      </c>
      <c r="G125" s="287">
        <v>486743</v>
      </c>
      <c r="H125" s="287">
        <f t="shared" si="3"/>
        <v>13053</v>
      </c>
      <c r="I125" s="287">
        <v>491772</v>
      </c>
      <c r="O125" s="660"/>
    </row>
    <row r="126" spans="1:15" s="660" customFormat="1" ht="17.25" customHeight="1">
      <c r="A126" s="659"/>
      <c r="B126" s="659">
        <v>4</v>
      </c>
      <c r="C126" s="659">
        <v>2</v>
      </c>
      <c r="D126" s="659">
        <v>6</v>
      </c>
      <c r="E126" s="200" t="s">
        <v>154</v>
      </c>
      <c r="F126" s="536">
        <f>SUM(F127:F137)</f>
        <v>42704846</v>
      </c>
      <c r="G126" s="536">
        <f>SUM(G127:G137)</f>
        <v>46641670</v>
      </c>
      <c r="H126" s="536">
        <f t="shared" si="3"/>
        <v>-3936824</v>
      </c>
      <c r="I126" s="536">
        <f>SUM(I127:I137)</f>
        <v>30878633</v>
      </c>
    </row>
    <row r="127" spans="1:15" s="655" customFormat="1" ht="17.25" customHeight="1">
      <c r="A127" s="661">
        <v>70011</v>
      </c>
      <c r="B127" s="661">
        <v>4</v>
      </c>
      <c r="C127" s="661">
        <v>2</v>
      </c>
      <c r="D127" s="661">
        <v>6</v>
      </c>
      <c r="E127" s="205" t="s">
        <v>384</v>
      </c>
      <c r="F127" s="287">
        <v>548555</v>
      </c>
      <c r="G127" s="287">
        <v>713814</v>
      </c>
      <c r="H127" s="287">
        <f t="shared" si="3"/>
        <v>-165259</v>
      </c>
      <c r="I127" s="287">
        <v>643961</v>
      </c>
      <c r="O127" s="660"/>
    </row>
    <row r="128" spans="1:15" s="655" customFormat="1" ht="17.25" customHeight="1">
      <c r="A128" s="661">
        <v>70012</v>
      </c>
      <c r="B128" s="661">
        <v>4</v>
      </c>
      <c r="C128" s="661">
        <v>2</v>
      </c>
      <c r="D128" s="661">
        <v>6</v>
      </c>
      <c r="E128" s="205" t="s">
        <v>733</v>
      </c>
      <c r="F128" s="287">
        <v>8884768</v>
      </c>
      <c r="G128" s="287">
        <v>9598464</v>
      </c>
      <c r="H128" s="287">
        <f t="shared" si="3"/>
        <v>-713696</v>
      </c>
      <c r="I128" s="287">
        <v>10163363</v>
      </c>
      <c r="O128" s="660"/>
    </row>
    <row r="129" spans="1:15" s="655" customFormat="1" ht="17.25" customHeight="1">
      <c r="A129" s="661">
        <v>70014</v>
      </c>
      <c r="B129" s="661">
        <v>4</v>
      </c>
      <c r="C129" s="661">
        <v>2</v>
      </c>
      <c r="D129" s="661">
        <v>6</v>
      </c>
      <c r="E129" s="205" t="s">
        <v>734</v>
      </c>
      <c r="F129" s="287">
        <v>18173552</v>
      </c>
      <c r="G129" s="287">
        <v>18844222</v>
      </c>
      <c r="H129" s="287">
        <f t="shared" si="3"/>
        <v>-670670</v>
      </c>
      <c r="I129" s="287">
        <v>2451540</v>
      </c>
      <c r="O129" s="660"/>
    </row>
    <row r="130" spans="1:15" s="655" customFormat="1" ht="17.25" customHeight="1">
      <c r="A130" s="661">
        <v>70021</v>
      </c>
      <c r="B130" s="661">
        <v>4</v>
      </c>
      <c r="C130" s="661">
        <v>2</v>
      </c>
      <c r="D130" s="661">
        <v>6</v>
      </c>
      <c r="E130" s="205" t="s">
        <v>385</v>
      </c>
      <c r="F130" s="406">
        <v>0</v>
      </c>
      <c r="G130" s="287">
        <v>177906</v>
      </c>
      <c r="H130" s="287">
        <f t="shared" si="3"/>
        <v>-177906</v>
      </c>
      <c r="I130" s="287">
        <v>1427117</v>
      </c>
      <c r="O130" s="660"/>
    </row>
    <row r="131" spans="1:15" s="655" customFormat="1" ht="17.25" customHeight="1">
      <c r="A131" s="661">
        <v>70022</v>
      </c>
      <c r="B131" s="661">
        <v>4</v>
      </c>
      <c r="C131" s="661">
        <v>2</v>
      </c>
      <c r="D131" s="661">
        <v>6</v>
      </c>
      <c r="E131" s="205" t="s">
        <v>386</v>
      </c>
      <c r="F131" s="406">
        <v>0</v>
      </c>
      <c r="G131" s="287">
        <v>227454</v>
      </c>
      <c r="H131" s="287">
        <f t="shared" si="3"/>
        <v>-227454</v>
      </c>
      <c r="I131" s="287">
        <v>263295</v>
      </c>
      <c r="O131" s="660"/>
    </row>
    <row r="132" spans="1:15" s="655" customFormat="1" ht="17.25" customHeight="1">
      <c r="A132" s="661">
        <v>70023</v>
      </c>
      <c r="B132" s="661">
        <v>4</v>
      </c>
      <c r="C132" s="661">
        <v>2</v>
      </c>
      <c r="D132" s="661">
        <v>6</v>
      </c>
      <c r="E132" s="205" t="s">
        <v>387</v>
      </c>
      <c r="F132" s="287">
        <v>2000</v>
      </c>
      <c r="G132" s="287">
        <v>217933</v>
      </c>
      <c r="H132" s="287">
        <f t="shared" si="3"/>
        <v>-215933</v>
      </c>
      <c r="I132" s="287">
        <v>824068</v>
      </c>
      <c r="O132" s="660"/>
    </row>
    <row r="133" spans="1:15" s="655" customFormat="1" ht="17.25" customHeight="1">
      <c r="A133" s="661">
        <v>70024</v>
      </c>
      <c r="B133" s="661">
        <v>4</v>
      </c>
      <c r="C133" s="661">
        <v>2</v>
      </c>
      <c r="D133" s="661">
        <v>6</v>
      </c>
      <c r="E133" s="205" t="s">
        <v>388</v>
      </c>
      <c r="F133" s="406">
        <v>0</v>
      </c>
      <c r="G133" s="287">
        <v>456</v>
      </c>
      <c r="H133" s="287">
        <f t="shared" si="3"/>
        <v>-456</v>
      </c>
      <c r="I133" s="287">
        <v>225</v>
      </c>
      <c r="O133" s="660"/>
    </row>
    <row r="134" spans="1:15" s="655" customFormat="1" ht="17.25" customHeight="1">
      <c r="A134" s="661">
        <v>70025</v>
      </c>
      <c r="B134" s="661">
        <v>4</v>
      </c>
      <c r="C134" s="661">
        <v>2</v>
      </c>
      <c r="D134" s="661">
        <v>6</v>
      </c>
      <c r="E134" s="205" t="s">
        <v>686</v>
      </c>
      <c r="F134" s="287">
        <v>3692200</v>
      </c>
      <c r="G134" s="287">
        <v>2248126</v>
      </c>
      <c r="H134" s="287">
        <f t="shared" si="3"/>
        <v>1444074</v>
      </c>
      <c r="I134" s="287">
        <v>30168</v>
      </c>
      <c r="O134" s="660"/>
    </row>
    <row r="135" spans="1:15" s="655" customFormat="1" ht="17.25" customHeight="1">
      <c r="A135" s="661">
        <v>70031</v>
      </c>
      <c r="B135" s="661">
        <v>4</v>
      </c>
      <c r="C135" s="661">
        <v>2</v>
      </c>
      <c r="D135" s="661">
        <v>6</v>
      </c>
      <c r="E135" s="205" t="s">
        <v>365</v>
      </c>
      <c r="F135" s="287">
        <v>10797456</v>
      </c>
      <c r="G135" s="287">
        <v>13897341</v>
      </c>
      <c r="H135" s="287">
        <f t="shared" si="3"/>
        <v>-3099885</v>
      </c>
      <c r="I135" s="287">
        <v>14091043</v>
      </c>
      <c r="O135" s="660"/>
    </row>
    <row r="136" spans="1:15" s="655" customFormat="1" ht="17.25" customHeight="1">
      <c r="A136" s="661">
        <v>70032</v>
      </c>
      <c r="B136" s="661">
        <v>4</v>
      </c>
      <c r="C136" s="661">
        <v>2</v>
      </c>
      <c r="D136" s="661">
        <v>6</v>
      </c>
      <c r="E136" s="205" t="s">
        <v>389</v>
      </c>
      <c r="F136" s="287">
        <v>308796</v>
      </c>
      <c r="G136" s="287">
        <v>422295</v>
      </c>
      <c r="H136" s="287">
        <f t="shared" si="3"/>
        <v>-113499</v>
      </c>
      <c r="I136" s="287">
        <v>377918</v>
      </c>
      <c r="O136" s="660"/>
    </row>
    <row r="137" spans="1:15" s="655" customFormat="1" ht="17.25" customHeight="1">
      <c r="A137" s="661">
        <v>70039</v>
      </c>
      <c r="B137" s="661">
        <v>4</v>
      </c>
      <c r="C137" s="661">
        <v>2</v>
      </c>
      <c r="D137" s="661">
        <v>6</v>
      </c>
      <c r="E137" s="205" t="s">
        <v>390</v>
      </c>
      <c r="F137" s="287">
        <v>297519</v>
      </c>
      <c r="G137" s="287">
        <v>293659</v>
      </c>
      <c r="H137" s="287">
        <f t="shared" si="3"/>
        <v>3860</v>
      </c>
      <c r="I137" s="287">
        <v>605935</v>
      </c>
      <c r="O137" s="660"/>
    </row>
    <row r="138" spans="1:15" s="660" customFormat="1" ht="17.25" customHeight="1">
      <c r="A138" s="659"/>
      <c r="B138" s="659">
        <v>5</v>
      </c>
      <c r="C138" s="659">
        <v>2</v>
      </c>
      <c r="D138" s="659">
        <v>6</v>
      </c>
      <c r="E138" s="200" t="s">
        <v>391</v>
      </c>
      <c r="F138" s="536">
        <f>SUM(F139:F145)</f>
        <v>15256735</v>
      </c>
      <c r="G138" s="536">
        <f>SUM(G139:G145)</f>
        <v>19566472</v>
      </c>
      <c r="H138" s="536">
        <f>F138-G138</f>
        <v>-4309737</v>
      </c>
      <c r="I138" s="536">
        <f>SUM(I139:I145)</f>
        <v>19213259</v>
      </c>
    </row>
    <row r="139" spans="1:15" s="655" customFormat="1" ht="17.25" customHeight="1">
      <c r="A139" s="661">
        <v>65011</v>
      </c>
      <c r="B139" s="661">
        <v>5</v>
      </c>
      <c r="C139" s="661">
        <v>2</v>
      </c>
      <c r="D139" s="661">
        <v>6</v>
      </c>
      <c r="E139" s="679" t="s">
        <v>735</v>
      </c>
      <c r="F139" s="287">
        <v>11486421</v>
      </c>
      <c r="G139" s="287">
        <v>15793034</v>
      </c>
      <c r="H139" s="287">
        <f t="shared" si="3"/>
        <v>-4306613</v>
      </c>
      <c r="I139" s="287">
        <v>15178002</v>
      </c>
      <c r="O139" s="660"/>
    </row>
    <row r="140" spans="1:15" s="655" customFormat="1" ht="17.25" customHeight="1">
      <c r="A140" s="661">
        <v>67029</v>
      </c>
      <c r="B140" s="661">
        <v>5</v>
      </c>
      <c r="C140" s="661">
        <v>2</v>
      </c>
      <c r="D140" s="661">
        <v>6</v>
      </c>
      <c r="E140" s="205" t="s">
        <v>911</v>
      </c>
      <c r="F140" s="287">
        <v>1797094</v>
      </c>
      <c r="G140" s="287">
        <v>1472047</v>
      </c>
      <c r="H140" s="287">
        <f t="shared" si="3"/>
        <v>325047</v>
      </c>
      <c r="I140" s="287">
        <v>1835349</v>
      </c>
      <c r="O140" s="660"/>
    </row>
    <row r="141" spans="1:15" s="655" customFormat="1" ht="17.25" customHeight="1">
      <c r="A141" s="661">
        <v>71011</v>
      </c>
      <c r="B141" s="661">
        <v>5</v>
      </c>
      <c r="C141" s="661">
        <v>2</v>
      </c>
      <c r="D141" s="661">
        <v>6</v>
      </c>
      <c r="E141" s="205" t="s">
        <v>392</v>
      </c>
      <c r="F141" s="287">
        <v>500</v>
      </c>
      <c r="G141" s="287">
        <v>230</v>
      </c>
      <c r="H141" s="287">
        <f t="shared" si="3"/>
        <v>270</v>
      </c>
      <c r="I141" s="287">
        <v>230</v>
      </c>
      <c r="O141" s="660"/>
    </row>
    <row r="142" spans="1:15" s="655" customFormat="1" ht="17.25" customHeight="1">
      <c r="A142" s="661">
        <v>71012</v>
      </c>
      <c r="B142" s="661">
        <v>5</v>
      </c>
      <c r="C142" s="661">
        <v>2</v>
      </c>
      <c r="D142" s="661">
        <v>6</v>
      </c>
      <c r="E142" s="205" t="s">
        <v>393</v>
      </c>
      <c r="F142" s="287">
        <v>443420</v>
      </c>
      <c r="G142" s="287">
        <v>662415</v>
      </c>
      <c r="H142" s="287">
        <f t="shared" si="3"/>
        <v>-218995</v>
      </c>
      <c r="I142" s="287">
        <v>807180</v>
      </c>
      <c r="O142" s="660"/>
    </row>
    <row r="143" spans="1:15" s="655" customFormat="1" ht="17.25" customHeight="1">
      <c r="A143" s="661">
        <v>71021</v>
      </c>
      <c r="B143" s="661">
        <v>5</v>
      </c>
      <c r="C143" s="661">
        <v>2</v>
      </c>
      <c r="D143" s="661">
        <v>6</v>
      </c>
      <c r="E143" s="205" t="s">
        <v>394</v>
      </c>
      <c r="F143" s="287">
        <v>88800</v>
      </c>
      <c r="G143" s="287">
        <v>61565</v>
      </c>
      <c r="H143" s="287">
        <f t="shared" si="3"/>
        <v>27235</v>
      </c>
      <c r="I143" s="287">
        <v>25785</v>
      </c>
      <c r="O143" s="660"/>
    </row>
    <row r="144" spans="1:15" s="655" customFormat="1" ht="17.25" customHeight="1">
      <c r="A144" s="661">
        <v>71031</v>
      </c>
      <c r="B144" s="661">
        <v>5</v>
      </c>
      <c r="C144" s="661">
        <v>2</v>
      </c>
      <c r="D144" s="661">
        <v>6</v>
      </c>
      <c r="E144" s="205" t="s">
        <v>395</v>
      </c>
      <c r="F144" s="287">
        <v>565500</v>
      </c>
      <c r="G144" s="287">
        <v>494820</v>
      </c>
      <c r="H144" s="287">
        <f t="shared" si="3"/>
        <v>70680</v>
      </c>
      <c r="I144" s="287">
        <v>451506</v>
      </c>
      <c r="O144" s="660"/>
    </row>
    <row r="145" spans="1:15" s="655" customFormat="1" ht="17.25" customHeight="1">
      <c r="A145" s="661">
        <v>71032</v>
      </c>
      <c r="B145" s="661">
        <v>5</v>
      </c>
      <c r="C145" s="661">
        <v>2</v>
      </c>
      <c r="D145" s="661">
        <v>6</v>
      </c>
      <c r="E145" s="205" t="s">
        <v>396</v>
      </c>
      <c r="F145" s="287">
        <v>875000</v>
      </c>
      <c r="G145" s="287">
        <v>1082361</v>
      </c>
      <c r="H145" s="287">
        <f t="shared" si="3"/>
        <v>-207361</v>
      </c>
      <c r="I145" s="287">
        <v>915207</v>
      </c>
      <c r="O145" s="660"/>
    </row>
    <row r="146" spans="1:15" s="660" customFormat="1" ht="17.25" customHeight="1">
      <c r="A146" s="659"/>
      <c r="B146" s="659">
        <v>6</v>
      </c>
      <c r="C146" s="659">
        <v>2</v>
      </c>
      <c r="D146" s="659">
        <v>6</v>
      </c>
      <c r="E146" s="200" t="s">
        <v>397</v>
      </c>
      <c r="F146" s="536">
        <f>SUM(F147:F154)</f>
        <v>7894231</v>
      </c>
      <c r="G146" s="536">
        <f>SUM(G147:G154)</f>
        <v>12029747</v>
      </c>
      <c r="H146" s="536">
        <f>F146-G146</f>
        <v>-4135516</v>
      </c>
      <c r="I146" s="536">
        <f>SUM(I147:I154)</f>
        <v>9108210</v>
      </c>
    </row>
    <row r="147" spans="1:15" s="660" customFormat="1" ht="20.100000000000001" hidden="1" customHeight="1">
      <c r="A147" s="661">
        <v>62021</v>
      </c>
      <c r="B147" s="661">
        <v>6</v>
      </c>
      <c r="C147" s="661">
        <v>2</v>
      </c>
      <c r="D147" s="661">
        <v>6</v>
      </c>
      <c r="E147" s="205" t="s">
        <v>371</v>
      </c>
      <c r="F147" s="203"/>
      <c r="G147" s="203"/>
      <c r="H147" s="203">
        <f t="shared" si="3"/>
        <v>0</v>
      </c>
      <c r="I147" s="203"/>
    </row>
    <row r="148" spans="1:15" s="655" customFormat="1" ht="17.25" customHeight="1">
      <c r="A148" s="661">
        <v>72019</v>
      </c>
      <c r="B148" s="661">
        <v>6</v>
      </c>
      <c r="C148" s="661">
        <v>2</v>
      </c>
      <c r="D148" s="661">
        <v>6</v>
      </c>
      <c r="E148" s="205" t="s">
        <v>398</v>
      </c>
      <c r="F148" s="287">
        <v>566536</v>
      </c>
      <c r="G148" s="287">
        <v>682854</v>
      </c>
      <c r="H148" s="287">
        <f t="shared" si="3"/>
        <v>-116318</v>
      </c>
      <c r="I148" s="287">
        <v>774685</v>
      </c>
      <c r="O148" s="660"/>
    </row>
    <row r="149" spans="1:15" s="655" customFormat="1" ht="17.25" customHeight="1">
      <c r="A149" s="661">
        <v>72021</v>
      </c>
      <c r="B149" s="661">
        <v>6</v>
      </c>
      <c r="C149" s="661">
        <v>2</v>
      </c>
      <c r="D149" s="661">
        <v>6</v>
      </c>
      <c r="E149" s="205" t="s">
        <v>399</v>
      </c>
      <c r="F149" s="287">
        <v>657319</v>
      </c>
      <c r="G149" s="287">
        <v>560865</v>
      </c>
      <c r="H149" s="287">
        <f t="shared" si="3"/>
        <v>96454</v>
      </c>
      <c r="I149" s="287">
        <v>609940</v>
      </c>
      <c r="O149" s="660"/>
    </row>
    <row r="150" spans="1:15" s="655" customFormat="1" ht="17.25" customHeight="1">
      <c r="A150" s="661">
        <v>72022</v>
      </c>
      <c r="B150" s="661">
        <v>6</v>
      </c>
      <c r="C150" s="661">
        <v>2</v>
      </c>
      <c r="D150" s="661">
        <v>6</v>
      </c>
      <c r="E150" s="205" t="s">
        <v>400</v>
      </c>
      <c r="F150" s="287">
        <v>34134</v>
      </c>
      <c r="G150" s="287">
        <v>55880</v>
      </c>
      <c r="H150" s="287">
        <f t="shared" si="3"/>
        <v>-21746</v>
      </c>
      <c r="I150" s="287">
        <v>22082</v>
      </c>
      <c r="O150" s="660"/>
    </row>
    <row r="151" spans="1:15" s="655" customFormat="1" ht="17.25" customHeight="1">
      <c r="A151" s="661">
        <v>72023</v>
      </c>
      <c r="B151" s="661">
        <v>6</v>
      </c>
      <c r="C151" s="661">
        <v>2</v>
      </c>
      <c r="D151" s="661">
        <v>6</v>
      </c>
      <c r="E151" s="680" t="s">
        <v>952</v>
      </c>
      <c r="F151" s="287">
        <v>828800</v>
      </c>
      <c r="G151" s="287">
        <v>856367</v>
      </c>
      <c r="H151" s="287">
        <f t="shared" si="3"/>
        <v>-27567</v>
      </c>
      <c r="I151" s="287">
        <v>740230</v>
      </c>
      <c r="O151" s="660"/>
    </row>
    <row r="152" spans="1:15" s="655" customFormat="1" ht="17.25" customHeight="1">
      <c r="A152" s="661">
        <v>72024</v>
      </c>
      <c r="B152" s="661">
        <v>6</v>
      </c>
      <c r="C152" s="661">
        <v>2</v>
      </c>
      <c r="D152" s="661">
        <v>6</v>
      </c>
      <c r="E152" s="205" t="s">
        <v>401</v>
      </c>
      <c r="F152" s="287">
        <v>3679324</v>
      </c>
      <c r="G152" s="287">
        <v>7211399</v>
      </c>
      <c r="H152" s="287">
        <f t="shared" si="3"/>
        <v>-3532075</v>
      </c>
      <c r="I152" s="287">
        <v>3990645</v>
      </c>
      <c r="O152" s="660"/>
    </row>
    <row r="153" spans="1:15" s="655" customFormat="1" ht="17.25" customHeight="1">
      <c r="A153" s="661">
        <v>72025</v>
      </c>
      <c r="B153" s="661">
        <v>6</v>
      </c>
      <c r="C153" s="661">
        <v>2</v>
      </c>
      <c r="D153" s="661">
        <v>6</v>
      </c>
      <c r="E153" s="205" t="s">
        <v>584</v>
      </c>
      <c r="F153" s="287">
        <v>400000</v>
      </c>
      <c r="G153" s="287">
        <v>410269</v>
      </c>
      <c r="H153" s="287">
        <f t="shared" si="3"/>
        <v>-10269</v>
      </c>
      <c r="I153" s="287">
        <v>392997</v>
      </c>
      <c r="O153" s="660"/>
    </row>
    <row r="154" spans="1:15" s="655" customFormat="1" ht="17.25" customHeight="1">
      <c r="A154" s="661">
        <v>72031</v>
      </c>
      <c r="B154" s="661">
        <v>6</v>
      </c>
      <c r="C154" s="661">
        <v>2</v>
      </c>
      <c r="D154" s="661">
        <v>6</v>
      </c>
      <c r="E154" s="205" t="s">
        <v>402</v>
      </c>
      <c r="F154" s="287">
        <v>1728118</v>
      </c>
      <c r="G154" s="287">
        <v>2252113</v>
      </c>
      <c r="H154" s="287">
        <f t="shared" si="3"/>
        <v>-523995</v>
      </c>
      <c r="I154" s="287">
        <v>2577631</v>
      </c>
      <c r="O154" s="660"/>
    </row>
    <row r="155" spans="1:15" s="660" customFormat="1" ht="17.25" customHeight="1">
      <c r="A155" s="659"/>
      <c r="B155" s="659">
        <v>7</v>
      </c>
      <c r="C155" s="659">
        <v>2</v>
      </c>
      <c r="D155" s="659">
        <v>6</v>
      </c>
      <c r="E155" s="200" t="s">
        <v>403</v>
      </c>
      <c r="F155" s="536">
        <f>SUM(F156:F165)</f>
        <v>79222494</v>
      </c>
      <c r="G155" s="536">
        <f>SUM(G156:G165)</f>
        <v>109543954</v>
      </c>
      <c r="H155" s="536">
        <f>F155-G155</f>
        <v>-30321460</v>
      </c>
      <c r="I155" s="536">
        <f>SUM(I156:I165)</f>
        <v>108868201</v>
      </c>
    </row>
    <row r="156" spans="1:15" s="655" customFormat="1" ht="17.25" customHeight="1">
      <c r="A156" s="661">
        <v>65031</v>
      </c>
      <c r="B156" s="661">
        <v>7</v>
      </c>
      <c r="C156" s="661">
        <v>2</v>
      </c>
      <c r="D156" s="661">
        <v>6</v>
      </c>
      <c r="E156" s="205" t="s">
        <v>404</v>
      </c>
      <c r="F156" s="287">
        <v>4975851</v>
      </c>
      <c r="G156" s="287">
        <v>5320637</v>
      </c>
      <c r="H156" s="287">
        <f t="shared" si="3"/>
        <v>-344786</v>
      </c>
      <c r="I156" s="287">
        <v>6472786</v>
      </c>
      <c r="O156" s="660"/>
    </row>
    <row r="157" spans="1:15" s="655" customFormat="1" ht="17.25" customHeight="1">
      <c r="A157" s="661">
        <v>68011</v>
      </c>
      <c r="B157" s="661">
        <v>7</v>
      </c>
      <c r="C157" s="661">
        <v>2</v>
      </c>
      <c r="D157" s="661">
        <v>6</v>
      </c>
      <c r="E157" s="205" t="s">
        <v>736</v>
      </c>
      <c r="F157" s="287">
        <v>5719222</v>
      </c>
      <c r="G157" s="287">
        <v>8927723</v>
      </c>
      <c r="H157" s="287">
        <f t="shared" si="3"/>
        <v>-3208501</v>
      </c>
      <c r="I157" s="287">
        <v>7848193</v>
      </c>
      <c r="O157" s="660"/>
    </row>
    <row r="158" spans="1:15" s="655" customFormat="1" ht="17.25" customHeight="1">
      <c r="A158" s="661">
        <v>68012</v>
      </c>
      <c r="B158" s="661">
        <v>7</v>
      </c>
      <c r="C158" s="661">
        <v>2</v>
      </c>
      <c r="D158" s="661">
        <v>6</v>
      </c>
      <c r="E158" s="205" t="s">
        <v>687</v>
      </c>
      <c r="F158" s="287">
        <v>23020</v>
      </c>
      <c r="G158" s="287">
        <v>14997</v>
      </c>
      <c r="H158" s="287">
        <f t="shared" si="3"/>
        <v>8023</v>
      </c>
      <c r="I158" s="287">
        <v>216905</v>
      </c>
      <c r="O158" s="660"/>
    </row>
    <row r="159" spans="1:15" s="655" customFormat="1" ht="17.25" customHeight="1">
      <c r="A159" s="661">
        <v>68031</v>
      </c>
      <c r="B159" s="661">
        <v>7</v>
      </c>
      <c r="C159" s="661">
        <v>2</v>
      </c>
      <c r="D159" s="661">
        <v>6</v>
      </c>
      <c r="E159" s="205" t="s">
        <v>405</v>
      </c>
      <c r="F159" s="287">
        <v>2478995</v>
      </c>
      <c r="G159" s="287">
        <v>2928398</v>
      </c>
      <c r="H159" s="287">
        <f t="shared" si="3"/>
        <v>-449403</v>
      </c>
      <c r="I159" s="287">
        <v>2983293</v>
      </c>
      <c r="O159" s="660"/>
    </row>
    <row r="160" spans="1:15" s="655" customFormat="1" ht="17.25" customHeight="1">
      <c r="A160" s="661">
        <v>73059</v>
      </c>
      <c r="B160" s="661">
        <v>7</v>
      </c>
      <c r="C160" s="661">
        <v>2</v>
      </c>
      <c r="D160" s="661">
        <v>6</v>
      </c>
      <c r="E160" s="205" t="s">
        <v>406</v>
      </c>
      <c r="F160" s="287">
        <v>8452036</v>
      </c>
      <c r="G160" s="287">
        <v>8346622</v>
      </c>
      <c r="H160" s="287">
        <f t="shared" si="3"/>
        <v>105414</v>
      </c>
      <c r="I160" s="287">
        <v>8438815</v>
      </c>
      <c r="O160" s="660"/>
    </row>
    <row r="161" spans="1:15" s="655" customFormat="1" ht="17.25" customHeight="1">
      <c r="A161" s="661">
        <v>81991</v>
      </c>
      <c r="B161" s="661">
        <v>7</v>
      </c>
      <c r="C161" s="661">
        <v>2</v>
      </c>
      <c r="D161" s="661">
        <v>6</v>
      </c>
      <c r="E161" s="205" t="s">
        <v>407</v>
      </c>
      <c r="F161" s="287">
        <v>7083700</v>
      </c>
      <c r="G161" s="287">
        <v>13090354</v>
      </c>
      <c r="H161" s="287">
        <f t="shared" si="3"/>
        <v>-6006654</v>
      </c>
      <c r="I161" s="287">
        <v>12724278</v>
      </c>
      <c r="O161" s="660"/>
    </row>
    <row r="162" spans="1:15" s="655" customFormat="1" ht="17.25" customHeight="1">
      <c r="A162" s="661">
        <v>81992</v>
      </c>
      <c r="B162" s="661">
        <v>7</v>
      </c>
      <c r="C162" s="661">
        <v>2</v>
      </c>
      <c r="D162" s="661">
        <v>6</v>
      </c>
      <c r="E162" s="205" t="s">
        <v>408</v>
      </c>
      <c r="F162" s="287">
        <v>26086000</v>
      </c>
      <c r="G162" s="287">
        <v>40103588</v>
      </c>
      <c r="H162" s="287">
        <f t="shared" si="3"/>
        <v>-14017588</v>
      </c>
      <c r="I162" s="287">
        <v>33757977</v>
      </c>
      <c r="O162" s="660"/>
    </row>
    <row r="163" spans="1:15" s="655" customFormat="1" ht="17.25" hidden="1" customHeight="1">
      <c r="A163" s="661">
        <v>81995</v>
      </c>
      <c r="B163" s="661">
        <v>7</v>
      </c>
      <c r="C163" s="661">
        <v>2</v>
      </c>
      <c r="D163" s="661">
        <v>6</v>
      </c>
      <c r="E163" s="205" t="s">
        <v>737</v>
      </c>
      <c r="F163" s="406">
        <v>0</v>
      </c>
      <c r="G163" s="406">
        <v>0</v>
      </c>
      <c r="H163" s="287">
        <f t="shared" si="3"/>
        <v>0</v>
      </c>
      <c r="I163" s="406">
        <v>0</v>
      </c>
      <c r="O163" s="660"/>
    </row>
    <row r="164" spans="1:15" s="655" customFormat="1" ht="17.25" customHeight="1">
      <c r="A164" s="661">
        <v>99991</v>
      </c>
      <c r="B164" s="661">
        <v>7</v>
      </c>
      <c r="C164" s="661">
        <v>2</v>
      </c>
      <c r="D164" s="661">
        <v>6</v>
      </c>
      <c r="E164" s="655" t="s">
        <v>409</v>
      </c>
      <c r="F164" s="287">
        <v>7757670</v>
      </c>
      <c r="G164" s="287">
        <v>8973770</v>
      </c>
      <c r="H164" s="287">
        <f t="shared" si="3"/>
        <v>-1216100</v>
      </c>
      <c r="I164" s="287">
        <v>5265949</v>
      </c>
      <c r="O164" s="660"/>
    </row>
    <row r="165" spans="1:15" s="655" customFormat="1" ht="17.25" customHeight="1">
      <c r="A165" s="661">
        <v>99993</v>
      </c>
      <c r="B165" s="661">
        <v>7</v>
      </c>
      <c r="C165" s="661">
        <v>2</v>
      </c>
      <c r="D165" s="661">
        <v>6</v>
      </c>
      <c r="E165" s="205" t="s">
        <v>410</v>
      </c>
      <c r="F165" s="287">
        <v>16646000</v>
      </c>
      <c r="G165" s="287">
        <v>21837865</v>
      </c>
      <c r="H165" s="287">
        <f t="shared" ref="H165:H198" si="4">F165-G165</f>
        <v>-5191865</v>
      </c>
      <c r="I165" s="287">
        <v>31160005</v>
      </c>
      <c r="O165" s="660"/>
    </row>
    <row r="166" spans="1:15" s="660" customFormat="1" ht="17.25" hidden="1" customHeight="1">
      <c r="A166" s="659"/>
      <c r="B166" s="659">
        <v>9</v>
      </c>
      <c r="C166" s="659">
        <v>2</v>
      </c>
      <c r="D166" s="659">
        <v>6</v>
      </c>
      <c r="E166" s="200" t="s">
        <v>411</v>
      </c>
      <c r="F166" s="536">
        <f>SUM(F167:F167)</f>
        <v>0</v>
      </c>
      <c r="G166" s="536">
        <f>SUM(G167:G167)</f>
        <v>0</v>
      </c>
      <c r="H166" s="536">
        <f t="shared" si="4"/>
        <v>0</v>
      </c>
      <c r="I166" s="536">
        <f>SUM(I167:I167)</f>
        <v>0</v>
      </c>
    </row>
    <row r="167" spans="1:15" s="655" customFormat="1" ht="17.25" hidden="1" customHeight="1">
      <c r="A167" s="661">
        <v>99991</v>
      </c>
      <c r="B167" s="661">
        <v>9</v>
      </c>
      <c r="C167" s="661">
        <v>2</v>
      </c>
      <c r="D167" s="661">
        <v>6</v>
      </c>
      <c r="E167" s="205" t="s">
        <v>409</v>
      </c>
      <c r="F167" s="406">
        <v>0</v>
      </c>
      <c r="G167" s="406">
        <v>0</v>
      </c>
      <c r="H167" s="287">
        <f t="shared" si="4"/>
        <v>0</v>
      </c>
      <c r="I167" s="406">
        <v>0</v>
      </c>
      <c r="O167" s="660"/>
    </row>
    <row r="168" spans="1:15" s="660" customFormat="1" ht="17.25" customHeight="1">
      <c r="A168" s="659"/>
      <c r="B168" s="659"/>
      <c r="C168" s="659">
        <v>3</v>
      </c>
      <c r="D168" s="659">
        <v>6</v>
      </c>
      <c r="E168" s="200" t="s">
        <v>513</v>
      </c>
      <c r="F168" s="536">
        <f>F169+F174+F182+F199+F206+F215+F222+F219</f>
        <v>118745765</v>
      </c>
      <c r="G168" s="536">
        <f>G169+G174+G182+G199+G206+G215+G222+G219</f>
        <v>131180581</v>
      </c>
      <c r="H168" s="536">
        <f>F168-G168</f>
        <v>-12434816</v>
      </c>
      <c r="I168" s="536">
        <f>I169+I174+I182+I199+I206+I215+I222+I219</f>
        <v>147903758</v>
      </c>
    </row>
    <row r="169" spans="1:15" s="660" customFormat="1" ht="17.25" customHeight="1">
      <c r="A169" s="659"/>
      <c r="B169" s="659">
        <v>1</v>
      </c>
      <c r="C169" s="659">
        <v>3</v>
      </c>
      <c r="D169" s="659">
        <v>6</v>
      </c>
      <c r="E169" s="200" t="s">
        <v>412</v>
      </c>
      <c r="F169" s="536">
        <f>SUM(F170:F173)</f>
        <v>594750</v>
      </c>
      <c r="G169" s="536">
        <f>SUM(G170:G173)</f>
        <v>582277</v>
      </c>
      <c r="H169" s="536">
        <f>F169-G169</f>
        <v>12473</v>
      </c>
      <c r="I169" s="536">
        <f>SUM(I170:I173)</f>
        <v>592585</v>
      </c>
    </row>
    <row r="170" spans="1:15" s="655" customFormat="1" ht="17.25" customHeight="1">
      <c r="A170" s="661">
        <v>75011</v>
      </c>
      <c r="B170" s="661">
        <v>1</v>
      </c>
      <c r="C170" s="661">
        <v>3</v>
      </c>
      <c r="D170" s="661">
        <v>6</v>
      </c>
      <c r="E170" s="205" t="s">
        <v>895</v>
      </c>
      <c r="F170" s="287">
        <v>408960</v>
      </c>
      <c r="G170" s="287">
        <v>393804</v>
      </c>
      <c r="H170" s="287">
        <f t="shared" si="4"/>
        <v>15156</v>
      </c>
      <c r="I170" s="287">
        <v>366137</v>
      </c>
      <c r="O170" s="660"/>
    </row>
    <row r="171" spans="1:15" s="655" customFormat="1" ht="20.100000000000001" hidden="1" customHeight="1">
      <c r="A171" s="661">
        <v>75012</v>
      </c>
      <c r="B171" s="661">
        <v>1</v>
      </c>
      <c r="C171" s="661">
        <v>3</v>
      </c>
      <c r="D171" s="661">
        <v>6</v>
      </c>
      <c r="E171" s="205" t="s">
        <v>413</v>
      </c>
      <c r="F171" s="287"/>
      <c r="G171" s="287"/>
      <c r="H171" s="287">
        <f t="shared" si="4"/>
        <v>0</v>
      </c>
      <c r="I171" s="287"/>
      <c r="O171" s="660"/>
    </row>
    <row r="172" spans="1:15" s="655" customFormat="1" ht="20.100000000000001" hidden="1" customHeight="1">
      <c r="A172" s="661">
        <v>75013</v>
      </c>
      <c r="B172" s="661">
        <v>1</v>
      </c>
      <c r="C172" s="661">
        <v>3</v>
      </c>
      <c r="D172" s="661">
        <v>6</v>
      </c>
      <c r="E172" s="205" t="s">
        <v>414</v>
      </c>
      <c r="F172" s="287"/>
      <c r="G172" s="287"/>
      <c r="H172" s="287">
        <f t="shared" si="4"/>
        <v>0</v>
      </c>
      <c r="I172" s="287"/>
      <c r="O172" s="660"/>
    </row>
    <row r="173" spans="1:15" s="655" customFormat="1" ht="17.25" customHeight="1">
      <c r="A173" s="661">
        <v>75019</v>
      </c>
      <c r="B173" s="661">
        <v>1</v>
      </c>
      <c r="C173" s="661">
        <v>3</v>
      </c>
      <c r="D173" s="661">
        <v>6</v>
      </c>
      <c r="E173" s="205" t="s">
        <v>576</v>
      </c>
      <c r="F173" s="287">
        <v>185790</v>
      </c>
      <c r="G173" s="287">
        <v>188473</v>
      </c>
      <c r="H173" s="287">
        <f t="shared" si="4"/>
        <v>-2683</v>
      </c>
      <c r="I173" s="287">
        <v>226448</v>
      </c>
      <c r="O173" s="660"/>
    </row>
    <row r="174" spans="1:15" s="660" customFormat="1" ht="17.25" customHeight="1">
      <c r="A174" s="659"/>
      <c r="B174" s="659">
        <v>2</v>
      </c>
      <c r="C174" s="659">
        <v>3</v>
      </c>
      <c r="D174" s="659">
        <v>6</v>
      </c>
      <c r="E174" s="200" t="s">
        <v>415</v>
      </c>
      <c r="F174" s="536">
        <f>SUM(F175:F181)</f>
        <v>7572771</v>
      </c>
      <c r="G174" s="536">
        <f>SUM(G175:G181)</f>
        <v>7561897</v>
      </c>
      <c r="H174" s="536">
        <f>F174-G174</f>
        <v>10874</v>
      </c>
      <c r="I174" s="536">
        <f>SUM(I175:I181)</f>
        <v>8527441</v>
      </c>
    </row>
    <row r="175" spans="1:15" s="655" customFormat="1" ht="17.25" customHeight="1">
      <c r="A175" s="661">
        <v>75021</v>
      </c>
      <c r="B175" s="661">
        <v>2</v>
      </c>
      <c r="C175" s="661">
        <v>3</v>
      </c>
      <c r="D175" s="661">
        <v>6</v>
      </c>
      <c r="E175" s="205" t="s">
        <v>738</v>
      </c>
      <c r="F175" s="287">
        <v>115000</v>
      </c>
      <c r="G175" s="287">
        <v>107699</v>
      </c>
      <c r="H175" s="287">
        <f t="shared" si="4"/>
        <v>7301</v>
      </c>
      <c r="I175" s="287">
        <v>158285</v>
      </c>
      <c r="O175" s="660"/>
    </row>
    <row r="176" spans="1:15" s="655" customFormat="1" ht="17.25" customHeight="1">
      <c r="A176" s="661">
        <v>75022</v>
      </c>
      <c r="B176" s="661">
        <v>2</v>
      </c>
      <c r="C176" s="661">
        <v>3</v>
      </c>
      <c r="D176" s="661">
        <v>6</v>
      </c>
      <c r="E176" s="679" t="s">
        <v>739</v>
      </c>
      <c r="F176" s="287">
        <v>2393685</v>
      </c>
      <c r="G176" s="287">
        <v>2911862</v>
      </c>
      <c r="H176" s="287">
        <f>F176-G176</f>
        <v>-518177</v>
      </c>
      <c r="I176" s="287">
        <v>3341606</v>
      </c>
      <c r="O176" s="660"/>
    </row>
    <row r="177" spans="1:15" s="655" customFormat="1" ht="17.25" customHeight="1">
      <c r="A177" s="661">
        <v>75023</v>
      </c>
      <c r="B177" s="661">
        <v>2</v>
      </c>
      <c r="C177" s="661">
        <v>3</v>
      </c>
      <c r="D177" s="661">
        <v>6</v>
      </c>
      <c r="E177" s="205" t="s">
        <v>416</v>
      </c>
      <c r="F177" s="287">
        <v>82700</v>
      </c>
      <c r="G177" s="287">
        <v>76725</v>
      </c>
      <c r="H177" s="287">
        <f>F177-G177</f>
        <v>5975</v>
      </c>
      <c r="I177" s="287">
        <v>86410</v>
      </c>
      <c r="O177" s="660"/>
    </row>
    <row r="178" spans="1:15" s="655" customFormat="1" ht="17.25" customHeight="1">
      <c r="A178" s="661">
        <v>75024</v>
      </c>
      <c r="B178" s="661">
        <v>2</v>
      </c>
      <c r="C178" s="661">
        <v>3</v>
      </c>
      <c r="D178" s="661">
        <v>6</v>
      </c>
      <c r="E178" s="205" t="s">
        <v>417</v>
      </c>
      <c r="F178" s="287">
        <v>1500000</v>
      </c>
      <c r="G178" s="287">
        <v>1576187</v>
      </c>
      <c r="H178" s="287">
        <f t="shared" si="4"/>
        <v>-76187</v>
      </c>
      <c r="I178" s="287">
        <v>1376979</v>
      </c>
      <c r="O178" s="660"/>
    </row>
    <row r="179" spans="1:15" s="655" customFormat="1" ht="17.25" customHeight="1">
      <c r="A179" s="661">
        <v>75025</v>
      </c>
      <c r="B179" s="661">
        <v>2</v>
      </c>
      <c r="C179" s="661">
        <v>3</v>
      </c>
      <c r="D179" s="661">
        <v>6</v>
      </c>
      <c r="E179" s="205" t="s">
        <v>740</v>
      </c>
      <c r="F179" s="287">
        <v>480000</v>
      </c>
      <c r="G179" s="287">
        <v>346680</v>
      </c>
      <c r="H179" s="287">
        <f t="shared" si="4"/>
        <v>133320</v>
      </c>
      <c r="I179" s="287">
        <v>324877</v>
      </c>
      <c r="O179" s="660"/>
    </row>
    <row r="180" spans="1:15" s="655" customFormat="1" ht="17.25" customHeight="1">
      <c r="A180" s="661">
        <v>75026</v>
      </c>
      <c r="B180" s="661">
        <v>2</v>
      </c>
      <c r="C180" s="661">
        <v>3</v>
      </c>
      <c r="D180" s="661">
        <v>6</v>
      </c>
      <c r="E180" s="205" t="s">
        <v>417</v>
      </c>
      <c r="F180" s="287">
        <v>2950000</v>
      </c>
      <c r="G180" s="287">
        <v>2352730</v>
      </c>
      <c r="H180" s="287">
        <f t="shared" si="4"/>
        <v>597270</v>
      </c>
      <c r="I180" s="287">
        <v>2743698</v>
      </c>
      <c r="O180" s="660"/>
    </row>
    <row r="181" spans="1:15" s="655" customFormat="1" ht="17.25" customHeight="1">
      <c r="A181" s="661">
        <v>75029</v>
      </c>
      <c r="B181" s="661">
        <v>2</v>
      </c>
      <c r="C181" s="661">
        <v>3</v>
      </c>
      <c r="D181" s="661">
        <v>6</v>
      </c>
      <c r="E181" s="205" t="s">
        <v>418</v>
      </c>
      <c r="F181" s="287">
        <v>51386</v>
      </c>
      <c r="G181" s="287">
        <v>190014</v>
      </c>
      <c r="H181" s="287">
        <f t="shared" si="4"/>
        <v>-138628</v>
      </c>
      <c r="I181" s="287">
        <v>495586</v>
      </c>
      <c r="O181" s="660"/>
    </row>
    <row r="182" spans="1:15" s="660" customFormat="1" ht="17.25" customHeight="1">
      <c r="A182" s="659"/>
      <c r="B182" s="659">
        <v>3</v>
      </c>
      <c r="C182" s="659">
        <v>3</v>
      </c>
      <c r="D182" s="659">
        <v>6</v>
      </c>
      <c r="E182" s="200" t="s">
        <v>419</v>
      </c>
      <c r="F182" s="536">
        <f>SUM(F183:F198)</f>
        <v>28275666</v>
      </c>
      <c r="G182" s="536">
        <f>SUM(G183:G198)</f>
        <v>20711216</v>
      </c>
      <c r="H182" s="536">
        <f>F182-G182</f>
        <v>7564450</v>
      </c>
      <c r="I182" s="536">
        <f>SUM(I183:I198)</f>
        <v>40137863</v>
      </c>
    </row>
    <row r="183" spans="1:15" s="655" customFormat="1" ht="20.100000000000001" hidden="1" customHeight="1">
      <c r="A183" s="661">
        <v>69012</v>
      </c>
      <c r="B183" s="661">
        <v>3</v>
      </c>
      <c r="C183" s="661">
        <v>3</v>
      </c>
      <c r="D183" s="661">
        <v>6</v>
      </c>
      <c r="E183" s="205" t="s">
        <v>420</v>
      </c>
      <c r="F183" s="287"/>
      <c r="G183" s="287"/>
      <c r="H183" s="287">
        <f t="shared" si="4"/>
        <v>0</v>
      </c>
      <c r="I183" s="287"/>
      <c r="O183" s="660"/>
    </row>
    <row r="184" spans="1:15" s="655" customFormat="1" ht="18.75" hidden="1" customHeight="1">
      <c r="A184" s="661">
        <v>69022</v>
      </c>
      <c r="B184" s="661">
        <v>3</v>
      </c>
      <c r="C184" s="661">
        <v>3</v>
      </c>
      <c r="D184" s="661">
        <v>6</v>
      </c>
      <c r="E184" s="205" t="s">
        <v>421</v>
      </c>
      <c r="F184" s="287"/>
      <c r="G184" s="287"/>
      <c r="H184" s="287">
        <f t="shared" si="4"/>
        <v>0</v>
      </c>
      <c r="I184" s="287"/>
      <c r="O184" s="660"/>
    </row>
    <row r="185" spans="1:15" s="655" customFormat="1" ht="18.75" hidden="1" customHeight="1">
      <c r="A185" s="661">
        <v>69023</v>
      </c>
      <c r="B185" s="661">
        <v>3</v>
      </c>
      <c r="C185" s="661">
        <v>3</v>
      </c>
      <c r="D185" s="661">
        <v>6</v>
      </c>
      <c r="E185" s="205" t="s">
        <v>422</v>
      </c>
      <c r="F185" s="287"/>
      <c r="G185" s="287"/>
      <c r="H185" s="287">
        <f t="shared" si="4"/>
        <v>0</v>
      </c>
      <c r="I185" s="287"/>
      <c r="O185" s="660"/>
    </row>
    <row r="186" spans="1:15" s="655" customFormat="1" ht="17.25" customHeight="1">
      <c r="A186" s="661">
        <v>75032</v>
      </c>
      <c r="B186" s="661">
        <v>3</v>
      </c>
      <c r="C186" s="661">
        <v>3</v>
      </c>
      <c r="D186" s="661">
        <v>6</v>
      </c>
      <c r="E186" s="205" t="s">
        <v>577</v>
      </c>
      <c r="F186" s="287">
        <v>2222500</v>
      </c>
      <c r="G186" s="287">
        <v>2282540</v>
      </c>
      <c r="H186" s="287">
        <f t="shared" si="4"/>
        <v>-60040</v>
      </c>
      <c r="I186" s="287">
        <v>2477896</v>
      </c>
      <c r="O186" s="660"/>
    </row>
    <row r="187" spans="1:15" s="655" customFormat="1" ht="17.25" customHeight="1">
      <c r="A187" s="661">
        <v>75035</v>
      </c>
      <c r="B187" s="661">
        <v>3</v>
      </c>
      <c r="C187" s="661">
        <v>3</v>
      </c>
      <c r="D187" s="661">
        <v>6</v>
      </c>
      <c r="E187" s="205" t="s">
        <v>741</v>
      </c>
      <c r="F187" s="287">
        <v>1242000</v>
      </c>
      <c r="G187" s="287">
        <v>1666543</v>
      </c>
      <c r="H187" s="287">
        <f t="shared" si="4"/>
        <v>-424543</v>
      </c>
      <c r="I187" s="287">
        <v>1387195</v>
      </c>
      <c r="O187" s="660"/>
    </row>
    <row r="188" spans="1:15" s="655" customFormat="1" ht="17.25" customHeight="1">
      <c r="A188" s="661">
        <v>75041</v>
      </c>
      <c r="B188" s="661">
        <v>3</v>
      </c>
      <c r="C188" s="661">
        <v>3</v>
      </c>
      <c r="D188" s="661">
        <v>6</v>
      </c>
      <c r="E188" s="205" t="s">
        <v>423</v>
      </c>
      <c r="F188" s="287">
        <v>1139318</v>
      </c>
      <c r="G188" s="287">
        <v>1216556</v>
      </c>
      <c r="H188" s="287">
        <f t="shared" si="4"/>
        <v>-77238</v>
      </c>
      <c r="I188" s="287">
        <v>1607837</v>
      </c>
      <c r="O188" s="660"/>
    </row>
    <row r="189" spans="1:15" s="655" customFormat="1" ht="17.25" customHeight="1">
      <c r="A189" s="661">
        <v>75042</v>
      </c>
      <c r="B189" s="661">
        <v>3</v>
      </c>
      <c r="C189" s="661">
        <v>3</v>
      </c>
      <c r="D189" s="661">
        <v>6</v>
      </c>
      <c r="E189" s="205" t="s">
        <v>585</v>
      </c>
      <c r="F189" s="287">
        <v>50000</v>
      </c>
      <c r="G189" s="287">
        <v>19413</v>
      </c>
      <c r="H189" s="287">
        <f t="shared" si="4"/>
        <v>30587</v>
      </c>
      <c r="I189" s="287">
        <v>47951</v>
      </c>
      <c r="O189" s="660"/>
    </row>
    <row r="190" spans="1:15" s="655" customFormat="1" ht="17.25" customHeight="1">
      <c r="A190" s="661">
        <v>75051</v>
      </c>
      <c r="B190" s="661">
        <v>3</v>
      </c>
      <c r="C190" s="661">
        <v>3</v>
      </c>
      <c r="D190" s="661">
        <v>6</v>
      </c>
      <c r="E190" s="205" t="s">
        <v>424</v>
      </c>
      <c r="F190" s="287">
        <v>1661997</v>
      </c>
      <c r="G190" s="287">
        <v>2254388</v>
      </c>
      <c r="H190" s="287">
        <f t="shared" si="4"/>
        <v>-592391</v>
      </c>
      <c r="I190" s="287">
        <v>2676171</v>
      </c>
      <c r="O190" s="660"/>
    </row>
    <row r="191" spans="1:15" s="655" customFormat="1" ht="17.25" customHeight="1">
      <c r="A191" s="661">
        <v>75991</v>
      </c>
      <c r="B191" s="661">
        <v>3</v>
      </c>
      <c r="C191" s="661">
        <v>3</v>
      </c>
      <c r="D191" s="661">
        <v>6</v>
      </c>
      <c r="E191" s="205" t="s">
        <v>425</v>
      </c>
      <c r="F191" s="287">
        <v>851750</v>
      </c>
      <c r="G191" s="287">
        <v>682197</v>
      </c>
      <c r="H191" s="287">
        <f t="shared" si="4"/>
        <v>169553</v>
      </c>
      <c r="I191" s="287">
        <v>1987568</v>
      </c>
      <c r="O191" s="660"/>
    </row>
    <row r="192" spans="1:15" s="655" customFormat="1" ht="17.25" customHeight="1">
      <c r="A192" s="661">
        <v>75999</v>
      </c>
      <c r="B192" s="661">
        <v>3</v>
      </c>
      <c r="C192" s="661">
        <v>3</v>
      </c>
      <c r="D192" s="661">
        <v>6</v>
      </c>
      <c r="E192" s="205" t="s">
        <v>426</v>
      </c>
      <c r="F192" s="287">
        <v>3878101</v>
      </c>
      <c r="G192" s="287">
        <v>3799877</v>
      </c>
      <c r="H192" s="287">
        <f t="shared" si="4"/>
        <v>78224</v>
      </c>
      <c r="I192" s="287">
        <v>3839326</v>
      </c>
      <c r="O192" s="660"/>
    </row>
    <row r="193" spans="1:15" s="655" customFormat="1" ht="17.25" customHeight="1">
      <c r="A193" s="661">
        <v>99012</v>
      </c>
      <c r="B193" s="661">
        <v>3</v>
      </c>
      <c r="C193" s="661">
        <v>3</v>
      </c>
      <c r="D193" s="661">
        <v>6</v>
      </c>
      <c r="E193" s="205" t="s">
        <v>742</v>
      </c>
      <c r="F193" s="406">
        <v>0</v>
      </c>
      <c r="G193" s="287">
        <v>12277</v>
      </c>
      <c r="H193" s="287">
        <f t="shared" si="4"/>
        <v>-12277</v>
      </c>
      <c r="I193" s="287">
        <v>10175</v>
      </c>
      <c r="O193" s="660"/>
    </row>
    <row r="194" spans="1:15" s="655" customFormat="1" ht="17.25" customHeight="1">
      <c r="A194" s="661">
        <v>99013</v>
      </c>
      <c r="B194" s="661">
        <v>3</v>
      </c>
      <c r="C194" s="661">
        <v>3</v>
      </c>
      <c r="D194" s="661">
        <v>6</v>
      </c>
      <c r="E194" s="205" t="s">
        <v>427</v>
      </c>
      <c r="F194" s="406">
        <v>0</v>
      </c>
      <c r="G194" s="406">
        <v>0</v>
      </c>
      <c r="H194" s="406">
        <f t="shared" si="4"/>
        <v>0</v>
      </c>
      <c r="I194" s="287">
        <v>-5</v>
      </c>
      <c r="O194" s="660"/>
    </row>
    <row r="195" spans="1:15" s="655" customFormat="1" ht="17.25" customHeight="1">
      <c r="A195" s="661">
        <v>99042</v>
      </c>
      <c r="B195" s="661">
        <v>3</v>
      </c>
      <c r="C195" s="661">
        <v>3</v>
      </c>
      <c r="D195" s="661">
        <v>6</v>
      </c>
      <c r="E195" s="205" t="s">
        <v>428</v>
      </c>
      <c r="F195" s="287">
        <v>200000</v>
      </c>
      <c r="G195" s="287">
        <v>470566</v>
      </c>
      <c r="H195" s="287">
        <f t="shared" si="4"/>
        <v>-270566</v>
      </c>
      <c r="I195" s="287">
        <v>827473</v>
      </c>
      <c r="O195" s="660"/>
    </row>
    <row r="196" spans="1:15" s="655" customFormat="1" ht="17.25" customHeight="1">
      <c r="A196" s="661">
        <v>99043</v>
      </c>
      <c r="B196" s="661">
        <v>3</v>
      </c>
      <c r="C196" s="661">
        <v>3</v>
      </c>
      <c r="D196" s="661">
        <v>6</v>
      </c>
      <c r="E196" s="205" t="s">
        <v>688</v>
      </c>
      <c r="F196" s="406">
        <v>0</v>
      </c>
      <c r="G196" s="287">
        <v>-109755</v>
      </c>
      <c r="H196" s="287">
        <f t="shared" si="4"/>
        <v>109755</v>
      </c>
      <c r="I196" s="287">
        <v>-8628</v>
      </c>
      <c r="O196" s="660"/>
    </row>
    <row r="197" spans="1:15" s="655" customFormat="1" ht="17.25" customHeight="1">
      <c r="A197" s="661">
        <v>99993</v>
      </c>
      <c r="B197" s="661">
        <v>3</v>
      </c>
      <c r="C197" s="661">
        <v>3</v>
      </c>
      <c r="D197" s="661">
        <v>6</v>
      </c>
      <c r="E197" s="205" t="s">
        <v>429</v>
      </c>
      <c r="F197" s="287">
        <v>17030000</v>
      </c>
      <c r="G197" s="287">
        <v>8408600</v>
      </c>
      <c r="H197" s="287">
        <f t="shared" si="4"/>
        <v>8621400</v>
      </c>
      <c r="I197" s="287">
        <v>25152465</v>
      </c>
      <c r="O197" s="660"/>
    </row>
    <row r="198" spans="1:15" s="655" customFormat="1" ht="17.25" customHeight="1">
      <c r="A198" s="661">
        <v>99995</v>
      </c>
      <c r="B198" s="661">
        <v>3</v>
      </c>
      <c r="C198" s="661">
        <v>3</v>
      </c>
      <c r="D198" s="661">
        <v>6</v>
      </c>
      <c r="E198" s="205" t="s">
        <v>743</v>
      </c>
      <c r="F198" s="406">
        <v>0</v>
      </c>
      <c r="G198" s="287">
        <v>8014</v>
      </c>
      <c r="H198" s="287">
        <f t="shared" si="4"/>
        <v>-8014</v>
      </c>
      <c r="I198" s="287">
        <v>132439</v>
      </c>
      <c r="O198" s="660"/>
    </row>
    <row r="199" spans="1:15" s="660" customFormat="1" ht="17.25" customHeight="1">
      <c r="A199" s="659"/>
      <c r="B199" s="659">
        <v>4</v>
      </c>
      <c r="C199" s="659">
        <v>3</v>
      </c>
      <c r="D199" s="659">
        <v>6</v>
      </c>
      <c r="E199" s="200" t="s">
        <v>430</v>
      </c>
      <c r="F199" s="536">
        <f>SUM(F200:F205)</f>
        <v>5941784</v>
      </c>
      <c r="G199" s="536">
        <f>SUM(G200:G205)</f>
        <v>7041664</v>
      </c>
      <c r="H199" s="536">
        <f>F199-G199</f>
        <v>-1099880</v>
      </c>
      <c r="I199" s="536">
        <f>SUM(I200:I205)</f>
        <v>7072092</v>
      </c>
    </row>
    <row r="200" spans="1:15" s="655" customFormat="1" ht="17.25" customHeight="1">
      <c r="A200" s="661">
        <v>72031</v>
      </c>
      <c r="B200" s="661">
        <v>4</v>
      </c>
      <c r="C200" s="661">
        <v>3</v>
      </c>
      <c r="D200" s="661">
        <v>6</v>
      </c>
      <c r="E200" s="205" t="s">
        <v>402</v>
      </c>
      <c r="F200" s="406">
        <v>0</v>
      </c>
      <c r="G200" s="287">
        <v>7755</v>
      </c>
      <c r="H200" s="287">
        <f t="shared" ref="H200:H264" si="5">F200-G200</f>
        <v>-7755</v>
      </c>
      <c r="I200" s="287">
        <v>5262</v>
      </c>
      <c r="O200" s="660"/>
    </row>
    <row r="201" spans="1:15" s="655" customFormat="1" ht="17.25" customHeight="1">
      <c r="A201" s="661">
        <v>74011</v>
      </c>
      <c r="B201" s="661">
        <v>4</v>
      </c>
      <c r="C201" s="661">
        <v>3</v>
      </c>
      <c r="D201" s="661">
        <v>6</v>
      </c>
      <c r="E201" s="205" t="s">
        <v>431</v>
      </c>
      <c r="F201" s="287">
        <v>140000</v>
      </c>
      <c r="G201" s="287">
        <v>236243</v>
      </c>
      <c r="H201" s="287">
        <f t="shared" si="5"/>
        <v>-96243</v>
      </c>
      <c r="I201" s="287">
        <v>273018</v>
      </c>
      <c r="O201" s="660"/>
    </row>
    <row r="202" spans="1:15" s="655" customFormat="1" ht="17.25" customHeight="1">
      <c r="A202" s="661">
        <v>74012</v>
      </c>
      <c r="B202" s="661">
        <v>4</v>
      </c>
      <c r="C202" s="661">
        <v>3</v>
      </c>
      <c r="D202" s="661">
        <v>6</v>
      </c>
      <c r="E202" s="205" t="s">
        <v>432</v>
      </c>
      <c r="F202" s="287">
        <v>1877138</v>
      </c>
      <c r="G202" s="287">
        <v>1889827</v>
      </c>
      <c r="H202" s="287">
        <f t="shared" si="5"/>
        <v>-12689</v>
      </c>
      <c r="I202" s="287">
        <v>2327763</v>
      </c>
      <c r="O202" s="660"/>
    </row>
    <row r="203" spans="1:15" s="655" customFormat="1" ht="17.25" customHeight="1">
      <c r="A203" s="661">
        <v>74013</v>
      </c>
      <c r="B203" s="661">
        <v>4</v>
      </c>
      <c r="C203" s="661">
        <v>3</v>
      </c>
      <c r="D203" s="661">
        <v>6</v>
      </c>
      <c r="E203" s="205" t="s">
        <v>433</v>
      </c>
      <c r="F203" s="287">
        <v>2285189</v>
      </c>
      <c r="G203" s="287">
        <v>2412845</v>
      </c>
      <c r="H203" s="287">
        <f t="shared" si="5"/>
        <v>-127656</v>
      </c>
      <c r="I203" s="287">
        <v>2053468</v>
      </c>
      <c r="O203" s="660"/>
    </row>
    <row r="204" spans="1:15" s="655" customFormat="1" ht="17.25" customHeight="1">
      <c r="A204" s="661">
        <v>74023</v>
      </c>
      <c r="B204" s="661">
        <v>4</v>
      </c>
      <c r="C204" s="661">
        <v>3</v>
      </c>
      <c r="D204" s="661">
        <v>6</v>
      </c>
      <c r="E204" s="205" t="s">
        <v>434</v>
      </c>
      <c r="F204" s="287">
        <v>1556957</v>
      </c>
      <c r="G204" s="287">
        <v>2363090</v>
      </c>
      <c r="H204" s="287">
        <f t="shared" si="5"/>
        <v>-806133</v>
      </c>
      <c r="I204" s="287">
        <v>2264422</v>
      </c>
      <c r="O204" s="660"/>
    </row>
    <row r="205" spans="1:15" s="655" customFormat="1" ht="17.25" customHeight="1">
      <c r="A205" s="661">
        <v>74991</v>
      </c>
      <c r="B205" s="661">
        <v>4</v>
      </c>
      <c r="C205" s="661">
        <v>3</v>
      </c>
      <c r="D205" s="661">
        <v>6</v>
      </c>
      <c r="E205" s="205" t="s">
        <v>435</v>
      </c>
      <c r="F205" s="287">
        <v>82500</v>
      </c>
      <c r="G205" s="287">
        <v>131904</v>
      </c>
      <c r="H205" s="287">
        <f t="shared" si="5"/>
        <v>-49404</v>
      </c>
      <c r="I205" s="287">
        <v>148159</v>
      </c>
      <c r="O205" s="660"/>
    </row>
    <row r="206" spans="1:15" s="660" customFormat="1" ht="17.25" customHeight="1">
      <c r="A206" s="659"/>
      <c r="B206" s="659">
        <v>5</v>
      </c>
      <c r="C206" s="659">
        <v>3</v>
      </c>
      <c r="D206" s="659">
        <v>6</v>
      </c>
      <c r="E206" s="200" t="s">
        <v>436</v>
      </c>
      <c r="F206" s="536">
        <f>SUM(F207:F214)</f>
        <v>71424901</v>
      </c>
      <c r="G206" s="536">
        <f>SUM(G207:G214)</f>
        <v>90408761</v>
      </c>
      <c r="H206" s="536">
        <f>F206-G206</f>
        <v>-18983860</v>
      </c>
      <c r="I206" s="536">
        <f>SUM(I207:I214)</f>
        <v>85334921</v>
      </c>
    </row>
    <row r="207" spans="1:15" s="655" customFormat="1" ht="17.25" customHeight="1">
      <c r="A207" s="661">
        <v>75061</v>
      </c>
      <c r="B207" s="661">
        <v>5</v>
      </c>
      <c r="C207" s="661">
        <v>3</v>
      </c>
      <c r="D207" s="661">
        <v>6</v>
      </c>
      <c r="E207" s="205" t="s">
        <v>437</v>
      </c>
      <c r="F207" s="287">
        <v>45110246</v>
      </c>
      <c r="G207" s="287">
        <v>61921411</v>
      </c>
      <c r="H207" s="287">
        <f t="shared" si="5"/>
        <v>-16811165</v>
      </c>
      <c r="I207" s="287">
        <v>57410762</v>
      </c>
      <c r="O207" s="660"/>
    </row>
    <row r="208" spans="1:15" s="655" customFormat="1" ht="17.25" customHeight="1">
      <c r="A208" s="661">
        <v>75062</v>
      </c>
      <c r="B208" s="661">
        <v>5</v>
      </c>
      <c r="C208" s="661">
        <v>3</v>
      </c>
      <c r="D208" s="661">
        <v>6</v>
      </c>
      <c r="E208" s="205" t="s">
        <v>438</v>
      </c>
      <c r="F208" s="287">
        <v>13803000</v>
      </c>
      <c r="G208" s="287">
        <v>14616091</v>
      </c>
      <c r="H208" s="287">
        <f t="shared" si="5"/>
        <v>-813091</v>
      </c>
      <c r="I208" s="287">
        <v>14548674</v>
      </c>
      <c r="O208" s="660"/>
    </row>
    <row r="209" spans="1:15" s="655" customFormat="1" ht="17.25" customHeight="1">
      <c r="A209" s="661">
        <v>75063</v>
      </c>
      <c r="B209" s="661">
        <v>5</v>
      </c>
      <c r="C209" s="661">
        <v>3</v>
      </c>
      <c r="D209" s="661">
        <v>6</v>
      </c>
      <c r="E209" s="205" t="s">
        <v>439</v>
      </c>
      <c r="F209" s="287">
        <v>797000</v>
      </c>
      <c r="G209" s="287">
        <v>834133</v>
      </c>
      <c r="H209" s="287">
        <f t="shared" si="5"/>
        <v>-37133</v>
      </c>
      <c r="I209" s="287">
        <v>754604</v>
      </c>
      <c r="O209" s="660"/>
    </row>
    <row r="210" spans="1:15" s="655" customFormat="1" ht="17.25" customHeight="1">
      <c r="A210" s="661">
        <v>75064</v>
      </c>
      <c r="B210" s="661">
        <v>5</v>
      </c>
      <c r="C210" s="661">
        <v>3</v>
      </c>
      <c r="D210" s="661">
        <v>6</v>
      </c>
      <c r="E210" s="205" t="s">
        <v>440</v>
      </c>
      <c r="F210" s="287">
        <v>9289655</v>
      </c>
      <c r="G210" s="287">
        <v>9880015</v>
      </c>
      <c r="H210" s="287">
        <f t="shared" si="5"/>
        <v>-590360</v>
      </c>
      <c r="I210" s="287">
        <v>10009555</v>
      </c>
      <c r="O210" s="660"/>
    </row>
    <row r="211" spans="1:15" s="655" customFormat="1" ht="17.25" customHeight="1">
      <c r="A211" s="661">
        <v>75065</v>
      </c>
      <c r="B211" s="661">
        <v>5</v>
      </c>
      <c r="C211" s="661">
        <v>3</v>
      </c>
      <c r="D211" s="661">
        <v>6</v>
      </c>
      <c r="E211" s="205" t="s">
        <v>586</v>
      </c>
      <c r="F211" s="287">
        <v>1000000</v>
      </c>
      <c r="G211" s="287">
        <v>1166817</v>
      </c>
      <c r="H211" s="287">
        <f t="shared" si="5"/>
        <v>-166817</v>
      </c>
      <c r="I211" s="287">
        <v>940786</v>
      </c>
      <c r="O211" s="660"/>
    </row>
    <row r="212" spans="1:15" s="655" customFormat="1" ht="17.25" customHeight="1">
      <c r="A212" s="661">
        <v>75066</v>
      </c>
      <c r="B212" s="661">
        <v>5</v>
      </c>
      <c r="C212" s="661">
        <v>3</v>
      </c>
      <c r="D212" s="661">
        <v>6</v>
      </c>
      <c r="E212" s="205" t="s">
        <v>587</v>
      </c>
      <c r="F212" s="287">
        <v>1250000</v>
      </c>
      <c r="G212" s="287">
        <v>1714743</v>
      </c>
      <c r="H212" s="287">
        <f t="shared" si="5"/>
        <v>-464743</v>
      </c>
      <c r="I212" s="287">
        <v>1545121</v>
      </c>
      <c r="O212" s="660"/>
    </row>
    <row r="213" spans="1:15" s="655" customFormat="1" ht="17.25" customHeight="1">
      <c r="A213" s="661">
        <v>75067</v>
      </c>
      <c r="B213" s="661">
        <v>5</v>
      </c>
      <c r="C213" s="661">
        <v>3</v>
      </c>
      <c r="D213" s="661">
        <v>6</v>
      </c>
      <c r="E213" s="205" t="s">
        <v>588</v>
      </c>
      <c r="F213" s="287">
        <v>25000</v>
      </c>
      <c r="G213" s="287">
        <v>95599</v>
      </c>
      <c r="H213" s="287">
        <f t="shared" si="5"/>
        <v>-70599</v>
      </c>
      <c r="I213" s="287">
        <v>23085</v>
      </c>
      <c r="O213" s="660"/>
    </row>
    <row r="214" spans="1:15" s="655" customFormat="1" ht="17.25" customHeight="1">
      <c r="A214" s="661">
        <v>75068</v>
      </c>
      <c r="B214" s="661">
        <v>5</v>
      </c>
      <c r="C214" s="661">
        <v>3</v>
      </c>
      <c r="D214" s="661">
        <v>6</v>
      </c>
      <c r="E214" s="205" t="s">
        <v>589</v>
      </c>
      <c r="F214" s="287">
        <v>150000</v>
      </c>
      <c r="G214" s="287">
        <v>179952</v>
      </c>
      <c r="H214" s="287">
        <f t="shared" si="5"/>
        <v>-29952</v>
      </c>
      <c r="I214" s="287">
        <v>102334</v>
      </c>
      <c r="O214" s="660"/>
    </row>
    <row r="215" spans="1:15" s="660" customFormat="1" ht="17.25" customHeight="1">
      <c r="A215" s="659"/>
      <c r="B215" s="659">
        <v>6</v>
      </c>
      <c r="C215" s="659">
        <v>3</v>
      </c>
      <c r="D215" s="659">
        <v>6</v>
      </c>
      <c r="E215" s="200" t="s">
        <v>441</v>
      </c>
      <c r="F215" s="536">
        <f>SUM(F216:F218)</f>
        <v>1367720</v>
      </c>
      <c r="G215" s="536">
        <f>SUM(G216:G218)</f>
        <v>1271342</v>
      </c>
      <c r="H215" s="536">
        <f>F215-G215</f>
        <v>96378</v>
      </c>
      <c r="I215" s="536">
        <f>SUM(I216:I218)</f>
        <v>1803969</v>
      </c>
    </row>
    <row r="216" spans="1:15" s="655" customFormat="1" ht="17.25" customHeight="1">
      <c r="A216" s="661">
        <v>75071</v>
      </c>
      <c r="B216" s="661">
        <v>6</v>
      </c>
      <c r="C216" s="661">
        <v>3</v>
      </c>
      <c r="D216" s="661">
        <v>6</v>
      </c>
      <c r="E216" s="205" t="s">
        <v>442</v>
      </c>
      <c r="F216" s="287">
        <v>5000</v>
      </c>
      <c r="G216" s="287">
        <v>44182</v>
      </c>
      <c r="H216" s="287">
        <f t="shared" si="5"/>
        <v>-39182</v>
      </c>
      <c r="I216" s="287">
        <v>32404</v>
      </c>
      <c r="O216" s="660"/>
    </row>
    <row r="217" spans="1:15" s="655" customFormat="1" ht="17.25" customHeight="1">
      <c r="A217" s="661">
        <v>75072</v>
      </c>
      <c r="B217" s="661">
        <v>6</v>
      </c>
      <c r="C217" s="661">
        <v>3</v>
      </c>
      <c r="D217" s="661">
        <v>6</v>
      </c>
      <c r="E217" s="205" t="s">
        <v>443</v>
      </c>
      <c r="F217" s="287">
        <v>7040</v>
      </c>
      <c r="G217" s="406">
        <v>0</v>
      </c>
      <c r="H217" s="287">
        <f t="shared" si="5"/>
        <v>7040</v>
      </c>
      <c r="I217" s="287">
        <v>46500</v>
      </c>
      <c r="O217" s="660"/>
    </row>
    <row r="218" spans="1:15" s="655" customFormat="1" ht="17.25" customHeight="1">
      <c r="A218" s="661">
        <v>75073</v>
      </c>
      <c r="B218" s="661">
        <v>6</v>
      </c>
      <c r="C218" s="661">
        <v>3</v>
      </c>
      <c r="D218" s="661">
        <v>6</v>
      </c>
      <c r="E218" s="205" t="s">
        <v>444</v>
      </c>
      <c r="F218" s="287">
        <v>1355680</v>
      </c>
      <c r="G218" s="287">
        <v>1227160</v>
      </c>
      <c r="H218" s="287">
        <f t="shared" si="5"/>
        <v>128520</v>
      </c>
      <c r="I218" s="287">
        <v>1725065</v>
      </c>
      <c r="O218" s="660"/>
    </row>
    <row r="219" spans="1:15" s="660" customFormat="1" ht="17.25" customHeight="1">
      <c r="A219" s="659"/>
      <c r="B219" s="659">
        <v>7</v>
      </c>
      <c r="C219" s="659">
        <v>3</v>
      </c>
      <c r="D219" s="659">
        <v>6</v>
      </c>
      <c r="E219" s="200" t="s">
        <v>813</v>
      </c>
      <c r="F219" s="536">
        <f>F220+F221</f>
        <v>262000</v>
      </c>
      <c r="G219" s="536">
        <f>G220+G221</f>
        <v>255753</v>
      </c>
      <c r="H219" s="536">
        <f>F219-G219</f>
        <v>6247</v>
      </c>
      <c r="I219" s="536">
        <f>I220+I221</f>
        <v>203752</v>
      </c>
    </row>
    <row r="220" spans="1:15" s="655" customFormat="1" ht="17.25" customHeight="1">
      <c r="A220" s="661">
        <v>75041</v>
      </c>
      <c r="B220" s="661">
        <v>7</v>
      </c>
      <c r="C220" s="661">
        <v>3</v>
      </c>
      <c r="D220" s="661">
        <v>6</v>
      </c>
      <c r="E220" s="205" t="s">
        <v>423</v>
      </c>
      <c r="F220" s="287">
        <v>102000</v>
      </c>
      <c r="G220" s="287">
        <v>48772</v>
      </c>
      <c r="H220" s="287">
        <f t="shared" si="5"/>
        <v>53228</v>
      </c>
      <c r="I220" s="287">
        <v>60895</v>
      </c>
      <c r="O220" s="660"/>
    </row>
    <row r="221" spans="1:15" s="655" customFormat="1" ht="17.25" customHeight="1">
      <c r="A221" s="661">
        <v>75061</v>
      </c>
      <c r="B221" s="661">
        <v>7</v>
      </c>
      <c r="C221" s="661">
        <v>3</v>
      </c>
      <c r="D221" s="661">
        <v>6</v>
      </c>
      <c r="E221" s="205" t="s">
        <v>437</v>
      </c>
      <c r="F221" s="287">
        <v>160000</v>
      </c>
      <c r="G221" s="287">
        <v>206981</v>
      </c>
      <c r="H221" s="287">
        <f t="shared" si="5"/>
        <v>-46981</v>
      </c>
      <c r="I221" s="287">
        <v>142857</v>
      </c>
      <c r="O221" s="660"/>
    </row>
    <row r="222" spans="1:15" s="660" customFormat="1" ht="17.25" customHeight="1">
      <c r="A222" s="659"/>
      <c r="B222" s="659">
        <v>9</v>
      </c>
      <c r="C222" s="659">
        <v>3</v>
      </c>
      <c r="D222" s="659">
        <v>6</v>
      </c>
      <c r="E222" s="200" t="s">
        <v>350</v>
      </c>
      <c r="F222" s="536">
        <f>SUM(F223:F225)</f>
        <v>3306173</v>
      </c>
      <c r="G222" s="536">
        <f>SUM(G223:G225)</f>
        <v>3347671</v>
      </c>
      <c r="H222" s="536">
        <f>F222-G222</f>
        <v>-41498</v>
      </c>
      <c r="I222" s="536">
        <f>SUM(I223:I225)</f>
        <v>4231135</v>
      </c>
    </row>
    <row r="223" spans="1:15" s="655" customFormat="1" ht="17.25" customHeight="1">
      <c r="A223" s="661">
        <v>99991</v>
      </c>
      <c r="B223" s="661">
        <v>9</v>
      </c>
      <c r="C223" s="661">
        <v>3</v>
      </c>
      <c r="D223" s="661">
        <v>6</v>
      </c>
      <c r="E223" s="205" t="s">
        <v>896</v>
      </c>
      <c r="F223" s="287">
        <v>1893185</v>
      </c>
      <c r="G223" s="287">
        <v>1785568</v>
      </c>
      <c r="H223" s="287">
        <f t="shared" si="5"/>
        <v>107617</v>
      </c>
      <c r="I223" s="287">
        <v>2434048</v>
      </c>
      <c r="O223" s="660"/>
    </row>
    <row r="224" spans="1:15" s="655" customFormat="1" ht="17.25" customHeight="1">
      <c r="A224" s="661">
        <v>99994</v>
      </c>
      <c r="B224" s="661">
        <v>9</v>
      </c>
      <c r="C224" s="661">
        <v>3</v>
      </c>
      <c r="D224" s="661">
        <v>6</v>
      </c>
      <c r="E224" s="679" t="s">
        <v>744</v>
      </c>
      <c r="F224" s="287">
        <v>1200000</v>
      </c>
      <c r="G224" s="287">
        <v>1202490</v>
      </c>
      <c r="H224" s="287">
        <f t="shared" si="5"/>
        <v>-2490</v>
      </c>
      <c r="I224" s="287">
        <v>1480587</v>
      </c>
      <c r="O224" s="660"/>
    </row>
    <row r="225" spans="1:15" s="655" customFormat="1" ht="17.25" customHeight="1">
      <c r="A225" s="661">
        <v>99998</v>
      </c>
      <c r="B225" s="661">
        <v>9</v>
      </c>
      <c r="C225" s="661">
        <v>3</v>
      </c>
      <c r="D225" s="661">
        <v>6</v>
      </c>
      <c r="E225" s="205" t="s">
        <v>850</v>
      </c>
      <c r="F225" s="287">
        <v>212988</v>
      </c>
      <c r="G225" s="287">
        <v>359613</v>
      </c>
      <c r="H225" s="287">
        <f>F225-G225</f>
        <v>-146625</v>
      </c>
      <c r="I225" s="287">
        <v>316500</v>
      </c>
      <c r="O225" s="660"/>
    </row>
    <row r="226" spans="1:15" s="660" customFormat="1" ht="17.25" customHeight="1">
      <c r="A226" s="659"/>
      <c r="B226" s="659"/>
      <c r="C226" s="659">
        <v>4</v>
      </c>
      <c r="D226" s="659">
        <v>6</v>
      </c>
      <c r="E226" s="200" t="s">
        <v>445</v>
      </c>
      <c r="F226" s="536">
        <f>F227+F244+F250+F269+F274+F301+F315+F311</f>
        <v>27889882</v>
      </c>
      <c r="G226" s="536">
        <f>G227+G244+G250+G269+G274+G301+G315+G311</f>
        <v>30313224</v>
      </c>
      <c r="H226" s="536">
        <f>F226-G226</f>
        <v>-2423342</v>
      </c>
      <c r="I226" s="536">
        <f>I227+I244+I250+I269+I274+I301+I315+I311</f>
        <v>36308070</v>
      </c>
    </row>
    <row r="227" spans="1:15" s="660" customFormat="1" ht="17.25" customHeight="1">
      <c r="A227" s="659"/>
      <c r="B227" s="659">
        <v>1</v>
      </c>
      <c r="C227" s="659">
        <v>4</v>
      </c>
      <c r="D227" s="659">
        <v>6</v>
      </c>
      <c r="E227" s="200" t="s">
        <v>745</v>
      </c>
      <c r="F227" s="536">
        <f>SUM(F228:F243)</f>
        <v>2792521</v>
      </c>
      <c r="G227" s="536">
        <f>SUM(G228:G243)</f>
        <v>3287682</v>
      </c>
      <c r="H227" s="536">
        <f>F227-G227</f>
        <v>-495161</v>
      </c>
      <c r="I227" s="536">
        <f>SUM(I228:I243)</f>
        <v>5948308</v>
      </c>
    </row>
    <row r="228" spans="1:15" s="655" customFormat="1" ht="17.25" customHeight="1">
      <c r="A228" s="661">
        <v>17012</v>
      </c>
      <c r="B228" s="661">
        <v>1</v>
      </c>
      <c r="C228" s="661">
        <v>4</v>
      </c>
      <c r="D228" s="661">
        <v>6</v>
      </c>
      <c r="E228" s="205" t="s">
        <v>446</v>
      </c>
      <c r="F228" s="287">
        <v>1105000</v>
      </c>
      <c r="G228" s="287">
        <v>1599618</v>
      </c>
      <c r="H228" s="287">
        <f t="shared" si="5"/>
        <v>-494618</v>
      </c>
      <c r="I228" s="287">
        <v>2639242</v>
      </c>
      <c r="O228" s="660"/>
    </row>
    <row r="229" spans="1:15" s="655" customFormat="1" ht="17.25" customHeight="1">
      <c r="A229" s="661">
        <v>17022</v>
      </c>
      <c r="B229" s="661">
        <v>1</v>
      </c>
      <c r="C229" s="661">
        <v>4</v>
      </c>
      <c r="D229" s="661">
        <v>6</v>
      </c>
      <c r="E229" s="205" t="s">
        <v>746</v>
      </c>
      <c r="F229" s="287">
        <v>30000</v>
      </c>
      <c r="G229" s="287">
        <v>74931</v>
      </c>
      <c r="H229" s="287">
        <f t="shared" si="5"/>
        <v>-44931</v>
      </c>
      <c r="I229" s="287">
        <v>441607</v>
      </c>
      <c r="O229" s="660"/>
    </row>
    <row r="230" spans="1:15" s="655" customFormat="1" ht="17.25" customHeight="1">
      <c r="A230" s="661">
        <v>17032</v>
      </c>
      <c r="B230" s="661">
        <v>1</v>
      </c>
      <c r="C230" s="661">
        <v>4</v>
      </c>
      <c r="D230" s="661">
        <v>6</v>
      </c>
      <c r="E230" s="205" t="s">
        <v>655</v>
      </c>
      <c r="F230" s="406">
        <v>0</v>
      </c>
      <c r="G230" s="406">
        <v>0</v>
      </c>
      <c r="H230" s="406">
        <f t="shared" si="5"/>
        <v>0</v>
      </c>
      <c r="I230" s="287">
        <v>10950</v>
      </c>
      <c r="O230" s="660"/>
    </row>
    <row r="231" spans="1:15" s="655" customFormat="1" ht="17.25" customHeight="1">
      <c r="A231" s="661">
        <v>17042</v>
      </c>
      <c r="B231" s="661">
        <v>1</v>
      </c>
      <c r="C231" s="661">
        <v>4</v>
      </c>
      <c r="D231" s="661">
        <v>6</v>
      </c>
      <c r="E231" s="205" t="s">
        <v>448</v>
      </c>
      <c r="F231" s="406">
        <v>0</v>
      </c>
      <c r="G231" s="406">
        <v>0</v>
      </c>
      <c r="H231" s="406">
        <f t="shared" si="5"/>
        <v>0</v>
      </c>
      <c r="I231" s="287">
        <v>4750</v>
      </c>
      <c r="O231" s="660"/>
    </row>
    <row r="232" spans="1:15" s="655" customFormat="1" ht="17.25" hidden="1" customHeight="1">
      <c r="A232" s="661">
        <v>17072</v>
      </c>
      <c r="B232" s="661">
        <v>1</v>
      </c>
      <c r="C232" s="661">
        <v>4</v>
      </c>
      <c r="D232" s="661">
        <v>6</v>
      </c>
      <c r="E232" s="205" t="s">
        <v>449</v>
      </c>
      <c r="F232" s="406">
        <v>0</v>
      </c>
      <c r="G232" s="406">
        <v>0</v>
      </c>
      <c r="H232" s="406">
        <f t="shared" si="5"/>
        <v>0</v>
      </c>
      <c r="I232" s="400">
        <v>0</v>
      </c>
      <c r="O232" s="660"/>
    </row>
    <row r="233" spans="1:15" s="655" customFormat="1" ht="17.25" customHeight="1">
      <c r="A233" s="661">
        <v>17082</v>
      </c>
      <c r="B233" s="661">
        <v>1</v>
      </c>
      <c r="C233" s="661">
        <v>4</v>
      </c>
      <c r="D233" s="661">
        <v>6</v>
      </c>
      <c r="E233" s="205" t="s">
        <v>450</v>
      </c>
      <c r="F233" s="287">
        <v>30000</v>
      </c>
      <c r="G233" s="406">
        <v>0</v>
      </c>
      <c r="H233" s="287">
        <f t="shared" si="5"/>
        <v>30000</v>
      </c>
      <c r="I233" s="287">
        <v>16761</v>
      </c>
      <c r="O233" s="660"/>
    </row>
    <row r="234" spans="1:15" s="655" customFormat="1" ht="17.25" customHeight="1">
      <c r="A234" s="661">
        <v>17092</v>
      </c>
      <c r="B234" s="661">
        <v>1</v>
      </c>
      <c r="C234" s="661">
        <v>4</v>
      </c>
      <c r="D234" s="661">
        <v>6</v>
      </c>
      <c r="E234" s="205" t="s">
        <v>451</v>
      </c>
      <c r="F234" s="287">
        <v>975000</v>
      </c>
      <c r="G234" s="287">
        <v>1493380</v>
      </c>
      <c r="H234" s="287">
        <f t="shared" si="5"/>
        <v>-518380</v>
      </c>
      <c r="I234" s="287">
        <v>2508908</v>
      </c>
      <c r="O234" s="660"/>
    </row>
    <row r="235" spans="1:15" s="655" customFormat="1" ht="17.25" customHeight="1">
      <c r="A235" s="661">
        <v>17102</v>
      </c>
      <c r="B235" s="661">
        <v>1</v>
      </c>
      <c r="C235" s="661">
        <v>4</v>
      </c>
      <c r="D235" s="661">
        <v>6</v>
      </c>
      <c r="E235" s="205" t="s">
        <v>452</v>
      </c>
      <c r="F235" s="406">
        <v>0</v>
      </c>
      <c r="G235" s="287">
        <v>10912</v>
      </c>
      <c r="H235" s="287">
        <f t="shared" si="5"/>
        <v>-10912</v>
      </c>
      <c r="I235" s="287">
        <v>16935</v>
      </c>
      <c r="O235" s="660"/>
    </row>
    <row r="236" spans="1:15" s="655" customFormat="1" ht="17.25" customHeight="1">
      <c r="A236" s="661">
        <v>19022</v>
      </c>
      <c r="B236" s="661">
        <v>1</v>
      </c>
      <c r="C236" s="661">
        <v>4</v>
      </c>
      <c r="D236" s="661">
        <v>6</v>
      </c>
      <c r="E236" s="205" t="s">
        <v>746</v>
      </c>
      <c r="F236" s="287">
        <v>140000</v>
      </c>
      <c r="G236" s="287">
        <v>93885</v>
      </c>
      <c r="H236" s="287">
        <f t="shared" si="5"/>
        <v>46115</v>
      </c>
      <c r="I236" s="406">
        <v>0</v>
      </c>
      <c r="O236" s="660"/>
    </row>
    <row r="237" spans="1:15" s="655" customFormat="1" ht="17.25" customHeight="1">
      <c r="A237" s="661">
        <v>19023</v>
      </c>
      <c r="B237" s="661">
        <v>1</v>
      </c>
      <c r="C237" s="661">
        <v>4</v>
      </c>
      <c r="D237" s="661">
        <v>6</v>
      </c>
      <c r="E237" s="205" t="s">
        <v>814</v>
      </c>
      <c r="F237" s="406">
        <v>0</v>
      </c>
      <c r="G237" s="287">
        <v>8000</v>
      </c>
      <c r="H237" s="287">
        <f t="shared" si="5"/>
        <v>-8000</v>
      </c>
      <c r="I237" s="287">
        <v>284254</v>
      </c>
      <c r="O237" s="660"/>
    </row>
    <row r="238" spans="1:15" s="655" customFormat="1" ht="17.25" customHeight="1">
      <c r="A238" s="661">
        <v>19024</v>
      </c>
      <c r="B238" s="661">
        <v>1</v>
      </c>
      <c r="C238" s="661">
        <v>4</v>
      </c>
      <c r="D238" s="661">
        <v>6</v>
      </c>
      <c r="E238" s="205" t="s">
        <v>815</v>
      </c>
      <c r="F238" s="287">
        <v>5100</v>
      </c>
      <c r="G238" s="287">
        <v>1420</v>
      </c>
      <c r="H238" s="287">
        <f t="shared" si="5"/>
        <v>3680</v>
      </c>
      <c r="I238" s="287">
        <v>9900</v>
      </c>
      <c r="O238" s="660"/>
    </row>
    <row r="239" spans="1:15" s="655" customFormat="1" ht="17.25" customHeight="1">
      <c r="A239" s="661">
        <v>19026</v>
      </c>
      <c r="B239" s="661">
        <v>1</v>
      </c>
      <c r="C239" s="661">
        <v>4</v>
      </c>
      <c r="D239" s="661">
        <v>6</v>
      </c>
      <c r="E239" s="205" t="s">
        <v>816</v>
      </c>
      <c r="F239" s="287">
        <v>1000</v>
      </c>
      <c r="G239" s="287">
        <v>230</v>
      </c>
      <c r="H239" s="287">
        <f t="shared" si="5"/>
        <v>770</v>
      </c>
      <c r="I239" s="287">
        <v>80</v>
      </c>
      <c r="O239" s="660"/>
    </row>
    <row r="240" spans="1:15" s="655" customFormat="1" ht="17.25" hidden="1" customHeight="1">
      <c r="A240" s="661">
        <v>17202</v>
      </c>
      <c r="B240" s="661">
        <v>1</v>
      </c>
      <c r="C240" s="661">
        <v>4</v>
      </c>
      <c r="D240" s="661">
        <v>6</v>
      </c>
      <c r="E240" s="205" t="s">
        <v>526</v>
      </c>
      <c r="F240" s="406">
        <v>0</v>
      </c>
      <c r="G240" s="406">
        <v>0</v>
      </c>
      <c r="H240" s="287">
        <f t="shared" si="5"/>
        <v>0</v>
      </c>
      <c r="I240" s="287"/>
      <c r="O240" s="660"/>
    </row>
    <row r="241" spans="1:15" s="655" customFormat="1" ht="17.25" hidden="1" customHeight="1">
      <c r="A241" s="661">
        <v>19101</v>
      </c>
      <c r="B241" s="661">
        <v>1</v>
      </c>
      <c r="C241" s="661">
        <v>4</v>
      </c>
      <c r="D241" s="661">
        <v>6</v>
      </c>
      <c r="E241" s="205" t="s">
        <v>590</v>
      </c>
      <c r="F241" s="406">
        <v>0</v>
      </c>
      <c r="G241" s="406">
        <v>0</v>
      </c>
      <c r="H241" s="406">
        <f t="shared" si="5"/>
        <v>0</v>
      </c>
      <c r="I241" s="400">
        <v>0</v>
      </c>
      <c r="O241" s="660"/>
    </row>
    <row r="242" spans="1:15" s="655" customFormat="1" ht="17.25" customHeight="1">
      <c r="A242" s="661">
        <v>19111</v>
      </c>
      <c r="B242" s="661">
        <v>1</v>
      </c>
      <c r="C242" s="661">
        <v>4</v>
      </c>
      <c r="D242" s="661">
        <v>6</v>
      </c>
      <c r="E242" s="205" t="s">
        <v>817</v>
      </c>
      <c r="F242" s="287">
        <v>506421</v>
      </c>
      <c r="G242" s="287">
        <v>5306</v>
      </c>
      <c r="H242" s="287">
        <f>F242-G242</f>
        <v>501115</v>
      </c>
      <c r="I242" s="287">
        <v>12035</v>
      </c>
      <c r="O242" s="660"/>
    </row>
    <row r="243" spans="1:15" s="655" customFormat="1" ht="17.25" customHeight="1">
      <c r="A243" s="661">
        <v>98011</v>
      </c>
      <c r="B243" s="661">
        <v>1</v>
      </c>
      <c r="C243" s="661">
        <v>4</v>
      </c>
      <c r="D243" s="661">
        <v>6</v>
      </c>
      <c r="E243" s="205" t="s">
        <v>477</v>
      </c>
      <c r="F243" s="406">
        <v>0</v>
      </c>
      <c r="G243" s="406">
        <v>0</v>
      </c>
      <c r="H243" s="406">
        <f t="shared" si="5"/>
        <v>0</v>
      </c>
      <c r="I243" s="287">
        <v>2886</v>
      </c>
      <c r="O243" s="660"/>
    </row>
    <row r="244" spans="1:15" s="660" customFormat="1" ht="17.25" customHeight="1">
      <c r="A244" s="659"/>
      <c r="B244" s="659">
        <v>2</v>
      </c>
      <c r="C244" s="659">
        <v>4</v>
      </c>
      <c r="D244" s="659">
        <v>6</v>
      </c>
      <c r="E244" s="200" t="s">
        <v>453</v>
      </c>
      <c r="F244" s="536">
        <f>SUM(F245:F249)</f>
        <v>150000</v>
      </c>
      <c r="G244" s="536">
        <f>SUM(G245:G249)</f>
        <v>125455</v>
      </c>
      <c r="H244" s="536">
        <f t="shared" si="5"/>
        <v>24545</v>
      </c>
      <c r="I244" s="536">
        <f>SUM(I245:I249)</f>
        <v>106446</v>
      </c>
    </row>
    <row r="245" spans="1:15" s="655" customFormat="1" ht="17.25" customHeight="1">
      <c r="A245" s="661">
        <v>17012</v>
      </c>
      <c r="B245" s="661">
        <v>2</v>
      </c>
      <c r="C245" s="661">
        <v>4</v>
      </c>
      <c r="D245" s="661">
        <v>6</v>
      </c>
      <c r="E245" s="205" t="s">
        <v>446</v>
      </c>
      <c r="F245" s="406">
        <v>0</v>
      </c>
      <c r="G245" s="406">
        <v>0</v>
      </c>
      <c r="H245" s="406">
        <f t="shared" si="5"/>
        <v>0</v>
      </c>
      <c r="I245" s="287">
        <v>15979</v>
      </c>
      <c r="O245" s="660"/>
    </row>
    <row r="246" spans="1:15" s="655" customFormat="1" ht="17.25" customHeight="1">
      <c r="A246" s="661">
        <v>17022</v>
      </c>
      <c r="B246" s="661">
        <v>2</v>
      </c>
      <c r="C246" s="661">
        <v>4</v>
      </c>
      <c r="D246" s="661">
        <v>6</v>
      </c>
      <c r="E246" s="205" t="s">
        <v>447</v>
      </c>
      <c r="F246" s="287">
        <v>150000</v>
      </c>
      <c r="G246" s="287">
        <v>125455</v>
      </c>
      <c r="H246" s="287">
        <f t="shared" si="5"/>
        <v>24545</v>
      </c>
      <c r="I246" s="287">
        <v>90097</v>
      </c>
      <c r="O246" s="660"/>
    </row>
    <row r="247" spans="1:15" s="655" customFormat="1" hidden="1">
      <c r="A247" s="661">
        <v>17072</v>
      </c>
      <c r="B247" s="661">
        <v>2</v>
      </c>
      <c r="C247" s="661">
        <v>4</v>
      </c>
      <c r="D247" s="661">
        <v>6</v>
      </c>
      <c r="E247" s="205" t="s">
        <v>449</v>
      </c>
      <c r="F247" s="287"/>
      <c r="G247" s="287"/>
      <c r="H247" s="287">
        <f t="shared" si="5"/>
        <v>0</v>
      </c>
      <c r="I247" s="287"/>
      <c r="O247" s="660"/>
    </row>
    <row r="248" spans="1:15" s="655" customFormat="1" hidden="1">
      <c r="A248" s="661">
        <v>17082</v>
      </c>
      <c r="B248" s="661">
        <v>2</v>
      </c>
      <c r="C248" s="661">
        <v>4</v>
      </c>
      <c r="D248" s="661">
        <v>6</v>
      </c>
      <c r="E248" s="205" t="s">
        <v>450</v>
      </c>
      <c r="F248" s="287"/>
      <c r="G248" s="287"/>
      <c r="H248" s="287">
        <f t="shared" si="5"/>
        <v>0</v>
      </c>
      <c r="I248" s="287"/>
      <c r="O248" s="660"/>
    </row>
    <row r="249" spans="1:15" s="655" customFormat="1" ht="17.25" customHeight="1">
      <c r="A249" s="661">
        <v>17092</v>
      </c>
      <c r="B249" s="661">
        <v>2</v>
      </c>
      <c r="C249" s="661">
        <v>4</v>
      </c>
      <c r="D249" s="661">
        <v>6</v>
      </c>
      <c r="E249" s="205" t="s">
        <v>451</v>
      </c>
      <c r="F249" s="406">
        <v>0</v>
      </c>
      <c r="G249" s="406">
        <v>0</v>
      </c>
      <c r="H249" s="406">
        <f t="shared" si="5"/>
        <v>0</v>
      </c>
      <c r="I249" s="287">
        <v>370</v>
      </c>
      <c r="O249" s="660"/>
    </row>
    <row r="250" spans="1:15" s="660" customFormat="1" ht="17.25" customHeight="1">
      <c r="A250" s="659"/>
      <c r="B250" s="659">
        <v>3</v>
      </c>
      <c r="C250" s="659">
        <v>4</v>
      </c>
      <c r="D250" s="659">
        <v>6</v>
      </c>
      <c r="E250" s="200" t="s">
        <v>747</v>
      </c>
      <c r="F250" s="536">
        <f>SUM(F251:F268)</f>
        <v>2328159</v>
      </c>
      <c r="G250" s="536">
        <f>SUM(G251:G268)</f>
        <v>3411064</v>
      </c>
      <c r="H250" s="536">
        <f>F250-G250</f>
        <v>-1082905</v>
      </c>
      <c r="I250" s="536">
        <f>SUM(I251:I268)</f>
        <v>4936393</v>
      </c>
    </row>
    <row r="251" spans="1:15" s="655" customFormat="1" ht="17.25" customHeight="1">
      <c r="A251" s="661">
        <v>17052</v>
      </c>
      <c r="B251" s="661">
        <v>3</v>
      </c>
      <c r="C251" s="661">
        <v>4</v>
      </c>
      <c r="D251" s="661">
        <v>6</v>
      </c>
      <c r="E251" s="205" t="s">
        <v>454</v>
      </c>
      <c r="F251" s="287">
        <v>75000</v>
      </c>
      <c r="G251" s="287">
        <v>67109</v>
      </c>
      <c r="H251" s="287">
        <f t="shared" si="5"/>
        <v>7891</v>
      </c>
      <c r="I251" s="287">
        <v>151723</v>
      </c>
      <c r="O251" s="660"/>
    </row>
    <row r="252" spans="1:15" s="655" customFormat="1" ht="17.25" customHeight="1">
      <c r="A252" s="661">
        <v>17053</v>
      </c>
      <c r="B252" s="661">
        <v>3</v>
      </c>
      <c r="C252" s="661">
        <v>4</v>
      </c>
      <c r="D252" s="661">
        <v>6</v>
      </c>
      <c r="E252" s="205" t="s">
        <v>455</v>
      </c>
      <c r="F252" s="287">
        <v>50000</v>
      </c>
      <c r="G252" s="287">
        <v>176143</v>
      </c>
      <c r="H252" s="287">
        <f t="shared" si="5"/>
        <v>-126143</v>
      </c>
      <c r="I252" s="287">
        <v>131855</v>
      </c>
      <c r="O252" s="660"/>
    </row>
    <row r="253" spans="1:15" s="655" customFormat="1" ht="17.25" customHeight="1">
      <c r="A253" s="661">
        <v>17054</v>
      </c>
      <c r="B253" s="661">
        <v>3</v>
      </c>
      <c r="C253" s="661">
        <v>4</v>
      </c>
      <c r="D253" s="661">
        <v>6</v>
      </c>
      <c r="E253" s="205" t="s">
        <v>456</v>
      </c>
      <c r="F253" s="287">
        <v>185000</v>
      </c>
      <c r="G253" s="287">
        <v>1215662</v>
      </c>
      <c r="H253" s="287">
        <f>F253-G253</f>
        <v>-1030662</v>
      </c>
      <c r="I253" s="287">
        <v>2233816</v>
      </c>
      <c r="O253" s="660"/>
    </row>
    <row r="254" spans="1:15" s="655" customFormat="1" ht="17.25" customHeight="1">
      <c r="A254" s="661">
        <v>17062</v>
      </c>
      <c r="B254" s="661">
        <v>3</v>
      </c>
      <c r="C254" s="661">
        <v>4</v>
      </c>
      <c r="D254" s="661">
        <v>6</v>
      </c>
      <c r="E254" s="205" t="s">
        <v>457</v>
      </c>
      <c r="F254" s="287">
        <v>400000</v>
      </c>
      <c r="G254" s="287">
        <v>483876</v>
      </c>
      <c r="H254" s="287">
        <f t="shared" si="5"/>
        <v>-83876</v>
      </c>
      <c r="I254" s="287">
        <v>486244</v>
      </c>
      <c r="O254" s="660"/>
    </row>
    <row r="255" spans="1:15" s="655" customFormat="1" ht="17.25" customHeight="1">
      <c r="A255" s="661">
        <v>19201</v>
      </c>
      <c r="B255" s="661">
        <v>3</v>
      </c>
      <c r="C255" s="661">
        <v>4</v>
      </c>
      <c r="D255" s="661">
        <v>6</v>
      </c>
      <c r="E255" s="205" t="s">
        <v>691</v>
      </c>
      <c r="F255" s="287">
        <v>695500</v>
      </c>
      <c r="G255" s="287">
        <v>117692</v>
      </c>
      <c r="H255" s="287">
        <f t="shared" si="5"/>
        <v>577808</v>
      </c>
      <c r="I255" s="287">
        <v>82432</v>
      </c>
      <c r="O255" s="660"/>
    </row>
    <row r="256" spans="1:15" s="655" customFormat="1" ht="17.25" customHeight="1">
      <c r="A256" s="661">
        <v>19202</v>
      </c>
      <c r="B256" s="661">
        <v>3</v>
      </c>
      <c r="C256" s="661">
        <v>4</v>
      </c>
      <c r="D256" s="661">
        <v>6</v>
      </c>
      <c r="E256" s="205" t="s">
        <v>689</v>
      </c>
      <c r="F256" s="287">
        <v>56925</v>
      </c>
      <c r="G256" s="287">
        <v>61741</v>
      </c>
      <c r="H256" s="287">
        <f t="shared" si="5"/>
        <v>-4816</v>
      </c>
      <c r="I256" s="287">
        <v>138470</v>
      </c>
      <c r="O256" s="660"/>
    </row>
    <row r="257" spans="1:15" s="655" customFormat="1" ht="17.25" customHeight="1">
      <c r="A257" s="661">
        <v>19203</v>
      </c>
      <c r="B257" s="661">
        <v>3</v>
      </c>
      <c r="C257" s="661">
        <v>4</v>
      </c>
      <c r="D257" s="661">
        <v>6</v>
      </c>
      <c r="E257" s="205" t="s">
        <v>690</v>
      </c>
      <c r="F257" s="287">
        <v>89150</v>
      </c>
      <c r="G257" s="287">
        <v>40577</v>
      </c>
      <c r="H257" s="287">
        <f t="shared" si="5"/>
        <v>48573</v>
      </c>
      <c r="I257" s="287">
        <v>59629</v>
      </c>
      <c r="O257" s="660"/>
    </row>
    <row r="258" spans="1:15" s="655" customFormat="1" ht="17.25" customHeight="1">
      <c r="A258" s="661">
        <v>19204</v>
      </c>
      <c r="B258" s="661">
        <v>3</v>
      </c>
      <c r="C258" s="661">
        <v>4</v>
      </c>
      <c r="D258" s="661">
        <v>6</v>
      </c>
      <c r="E258" s="205" t="s">
        <v>692</v>
      </c>
      <c r="F258" s="287">
        <v>60581</v>
      </c>
      <c r="G258" s="287">
        <v>52447</v>
      </c>
      <c r="H258" s="287">
        <f t="shared" si="5"/>
        <v>8134</v>
      </c>
      <c r="I258" s="287">
        <v>254574</v>
      </c>
      <c r="O258" s="660"/>
    </row>
    <row r="259" spans="1:15" s="655" customFormat="1" ht="17.25" customHeight="1">
      <c r="A259" s="661">
        <v>19205</v>
      </c>
      <c r="B259" s="661">
        <v>3</v>
      </c>
      <c r="C259" s="661">
        <v>4</v>
      </c>
      <c r="D259" s="661">
        <v>6</v>
      </c>
      <c r="E259" s="205" t="s">
        <v>693</v>
      </c>
      <c r="F259" s="287">
        <v>281606</v>
      </c>
      <c r="G259" s="287">
        <v>542726</v>
      </c>
      <c r="H259" s="287">
        <f t="shared" si="5"/>
        <v>-261120</v>
      </c>
      <c r="I259" s="287">
        <v>495504</v>
      </c>
      <c r="O259" s="660"/>
    </row>
    <row r="260" spans="1:15" s="655" customFormat="1" ht="17.25" customHeight="1">
      <c r="A260" s="661">
        <v>19206</v>
      </c>
      <c r="B260" s="661">
        <v>3</v>
      </c>
      <c r="C260" s="661">
        <v>4</v>
      </c>
      <c r="D260" s="661">
        <v>6</v>
      </c>
      <c r="E260" s="205" t="s">
        <v>694</v>
      </c>
      <c r="F260" s="287">
        <v>99400</v>
      </c>
      <c r="G260" s="287">
        <v>298335</v>
      </c>
      <c r="H260" s="287">
        <f t="shared" si="5"/>
        <v>-198935</v>
      </c>
      <c r="I260" s="287">
        <v>453837</v>
      </c>
      <c r="O260" s="660"/>
    </row>
    <row r="261" spans="1:15" s="655" customFormat="1" ht="17.25" customHeight="1">
      <c r="A261" s="661">
        <v>19207</v>
      </c>
      <c r="B261" s="661">
        <v>3</v>
      </c>
      <c r="C261" s="661">
        <v>4</v>
      </c>
      <c r="D261" s="661">
        <v>6</v>
      </c>
      <c r="E261" s="205" t="s">
        <v>851</v>
      </c>
      <c r="F261" s="287">
        <v>40690</v>
      </c>
      <c r="G261" s="287">
        <v>62923</v>
      </c>
      <c r="H261" s="287">
        <f t="shared" si="5"/>
        <v>-22233</v>
      </c>
      <c r="I261" s="287">
        <v>93079</v>
      </c>
      <c r="O261" s="660"/>
    </row>
    <row r="262" spans="1:15" s="655" customFormat="1" ht="17.25" customHeight="1">
      <c r="A262" s="661">
        <v>19208</v>
      </c>
      <c r="B262" s="661">
        <v>3</v>
      </c>
      <c r="C262" s="661">
        <v>4</v>
      </c>
      <c r="D262" s="661">
        <v>6</v>
      </c>
      <c r="E262" s="205" t="s">
        <v>695</v>
      </c>
      <c r="F262" s="287">
        <v>27000</v>
      </c>
      <c r="G262" s="287">
        <v>25409</v>
      </c>
      <c r="H262" s="287">
        <f t="shared" si="5"/>
        <v>1591</v>
      </c>
      <c r="I262" s="287">
        <v>36421</v>
      </c>
      <c r="O262" s="660"/>
    </row>
    <row r="263" spans="1:15" s="655" customFormat="1" ht="17.25" customHeight="1">
      <c r="A263" s="661">
        <v>19209</v>
      </c>
      <c r="B263" s="661">
        <v>3</v>
      </c>
      <c r="C263" s="661">
        <v>4</v>
      </c>
      <c r="D263" s="661">
        <v>6</v>
      </c>
      <c r="E263" s="205" t="s">
        <v>696</v>
      </c>
      <c r="F263" s="287">
        <v>4850</v>
      </c>
      <c r="G263" s="287">
        <v>56065</v>
      </c>
      <c r="H263" s="287">
        <f t="shared" si="5"/>
        <v>-51215</v>
      </c>
      <c r="I263" s="287">
        <v>65558</v>
      </c>
      <c r="O263" s="660"/>
    </row>
    <row r="264" spans="1:15" s="655" customFormat="1" ht="17.25" customHeight="1">
      <c r="A264" s="661">
        <v>19211</v>
      </c>
      <c r="B264" s="661">
        <v>3</v>
      </c>
      <c r="C264" s="661">
        <v>4</v>
      </c>
      <c r="D264" s="661">
        <v>6</v>
      </c>
      <c r="E264" s="205" t="s">
        <v>818</v>
      </c>
      <c r="F264" s="287">
        <v>11500</v>
      </c>
      <c r="G264" s="287">
        <v>46559</v>
      </c>
      <c r="H264" s="287">
        <f t="shared" si="5"/>
        <v>-35059</v>
      </c>
      <c r="I264" s="287">
        <v>47583</v>
      </c>
      <c r="O264" s="660"/>
    </row>
    <row r="265" spans="1:15" s="655" customFormat="1" ht="17.25" customHeight="1">
      <c r="A265" s="661">
        <v>19212</v>
      </c>
      <c r="B265" s="661">
        <v>3</v>
      </c>
      <c r="C265" s="661">
        <v>4</v>
      </c>
      <c r="D265" s="661">
        <v>6</v>
      </c>
      <c r="E265" s="205" t="s">
        <v>697</v>
      </c>
      <c r="F265" s="287">
        <v>16800</v>
      </c>
      <c r="G265" s="287">
        <v>49034</v>
      </c>
      <c r="H265" s="287">
        <f t="shared" ref="H265:H359" si="6">F265-G265</f>
        <v>-32234</v>
      </c>
      <c r="I265" s="287">
        <v>59632</v>
      </c>
      <c r="O265" s="660"/>
    </row>
    <row r="266" spans="1:15" s="655" customFormat="1" ht="17.25" customHeight="1">
      <c r="A266" s="661">
        <v>19213</v>
      </c>
      <c r="B266" s="661">
        <v>3</v>
      </c>
      <c r="C266" s="661">
        <v>4</v>
      </c>
      <c r="D266" s="661">
        <v>6</v>
      </c>
      <c r="E266" s="205" t="s">
        <v>852</v>
      </c>
      <c r="F266" s="287">
        <v>34850</v>
      </c>
      <c r="G266" s="287">
        <v>34427</v>
      </c>
      <c r="H266" s="287">
        <f t="shared" si="6"/>
        <v>423</v>
      </c>
      <c r="I266" s="287">
        <v>33848</v>
      </c>
      <c r="O266" s="660"/>
    </row>
    <row r="267" spans="1:15" s="655" customFormat="1" ht="17.25" customHeight="1">
      <c r="A267" s="661">
        <v>19214</v>
      </c>
      <c r="B267" s="661">
        <v>3</v>
      </c>
      <c r="C267" s="661">
        <v>4</v>
      </c>
      <c r="D267" s="661">
        <v>6</v>
      </c>
      <c r="E267" s="205" t="s">
        <v>819</v>
      </c>
      <c r="F267" s="287">
        <v>66853</v>
      </c>
      <c r="G267" s="287">
        <v>33026</v>
      </c>
      <c r="H267" s="287">
        <f t="shared" si="6"/>
        <v>33827</v>
      </c>
      <c r="I267" s="287">
        <v>63907</v>
      </c>
      <c r="O267" s="660"/>
    </row>
    <row r="268" spans="1:15" s="655" customFormat="1" ht="17.25" customHeight="1">
      <c r="A268" s="661">
        <v>98012</v>
      </c>
      <c r="B268" s="661">
        <v>3</v>
      </c>
      <c r="C268" s="661">
        <v>4</v>
      </c>
      <c r="D268" s="661">
        <v>6</v>
      </c>
      <c r="E268" s="205" t="s">
        <v>698</v>
      </c>
      <c r="F268" s="287">
        <v>132454</v>
      </c>
      <c r="G268" s="287">
        <v>47313</v>
      </c>
      <c r="H268" s="287">
        <f t="shared" si="6"/>
        <v>85141</v>
      </c>
      <c r="I268" s="287">
        <v>48281</v>
      </c>
      <c r="O268" s="660"/>
    </row>
    <row r="269" spans="1:15" s="660" customFormat="1" ht="17.25" customHeight="1">
      <c r="A269" s="659"/>
      <c r="B269" s="659">
        <v>4</v>
      </c>
      <c r="C269" s="659">
        <v>4</v>
      </c>
      <c r="D269" s="659">
        <v>6</v>
      </c>
      <c r="E269" s="200" t="s">
        <v>458</v>
      </c>
      <c r="F269" s="406">
        <f>SUM(F270:F273)</f>
        <v>0</v>
      </c>
      <c r="G269" s="536">
        <f>SUM(G270:G273)</f>
        <v>701</v>
      </c>
      <c r="H269" s="536">
        <f t="shared" si="6"/>
        <v>-701</v>
      </c>
      <c r="I269" s="536">
        <f>SUM(I270:I273)</f>
        <v>12860</v>
      </c>
    </row>
    <row r="270" spans="1:15" s="655" customFormat="1" ht="18" hidden="1" customHeight="1">
      <c r="A270" s="661">
        <v>17052</v>
      </c>
      <c r="B270" s="661">
        <v>4</v>
      </c>
      <c r="C270" s="661">
        <v>4</v>
      </c>
      <c r="D270" s="661">
        <v>6</v>
      </c>
      <c r="E270" s="205" t="s">
        <v>454</v>
      </c>
      <c r="F270" s="400">
        <v>0</v>
      </c>
      <c r="G270" s="406">
        <v>0</v>
      </c>
      <c r="H270" s="287">
        <f t="shared" si="6"/>
        <v>0</v>
      </c>
      <c r="I270" s="406">
        <v>0</v>
      </c>
      <c r="O270" s="660"/>
    </row>
    <row r="271" spans="1:15" s="655" customFormat="1" ht="15.95" hidden="1" customHeight="1">
      <c r="A271" s="661">
        <v>17053</v>
      </c>
      <c r="B271" s="661">
        <v>4</v>
      </c>
      <c r="C271" s="661">
        <v>4</v>
      </c>
      <c r="D271" s="661">
        <v>6</v>
      </c>
      <c r="E271" s="205" t="s">
        <v>455</v>
      </c>
      <c r="F271" s="406">
        <v>0</v>
      </c>
      <c r="G271" s="406">
        <v>0</v>
      </c>
      <c r="H271" s="287">
        <f t="shared" si="6"/>
        <v>0</v>
      </c>
      <c r="I271" s="406">
        <v>0</v>
      </c>
      <c r="O271" s="660"/>
    </row>
    <row r="272" spans="1:15" s="655" customFormat="1" ht="17.25" customHeight="1">
      <c r="A272" s="661">
        <v>17054</v>
      </c>
      <c r="B272" s="661">
        <v>4</v>
      </c>
      <c r="C272" s="661">
        <v>4</v>
      </c>
      <c r="D272" s="661">
        <v>6</v>
      </c>
      <c r="E272" s="205" t="s">
        <v>456</v>
      </c>
      <c r="F272" s="406">
        <v>0</v>
      </c>
      <c r="G272" s="287">
        <v>701</v>
      </c>
      <c r="H272" s="287">
        <f t="shared" si="6"/>
        <v>-701</v>
      </c>
      <c r="I272" s="287">
        <v>460</v>
      </c>
      <c r="O272" s="660"/>
    </row>
    <row r="273" spans="1:15" s="655" customFormat="1" ht="17.25" customHeight="1">
      <c r="A273" s="661">
        <v>17062</v>
      </c>
      <c r="B273" s="661">
        <v>4</v>
      </c>
      <c r="C273" s="661">
        <v>4</v>
      </c>
      <c r="D273" s="661">
        <v>6</v>
      </c>
      <c r="E273" s="205" t="s">
        <v>457</v>
      </c>
      <c r="F273" s="406">
        <v>0</v>
      </c>
      <c r="G273" s="406">
        <v>0</v>
      </c>
      <c r="H273" s="406">
        <f t="shared" si="6"/>
        <v>0</v>
      </c>
      <c r="I273" s="287">
        <v>12400</v>
      </c>
      <c r="O273" s="660"/>
    </row>
    <row r="274" spans="1:15" s="660" customFormat="1" ht="17.25" customHeight="1">
      <c r="A274" s="659"/>
      <c r="B274" s="659">
        <v>5</v>
      </c>
      <c r="C274" s="659">
        <v>4</v>
      </c>
      <c r="D274" s="659">
        <v>6</v>
      </c>
      <c r="E274" s="200" t="s">
        <v>748</v>
      </c>
      <c r="F274" s="536">
        <f>SUM(F275:F300)</f>
        <v>12427616</v>
      </c>
      <c r="G274" s="536">
        <f>SUM(G275:G300)</f>
        <v>13231141</v>
      </c>
      <c r="H274" s="536">
        <f t="shared" si="6"/>
        <v>-803525</v>
      </c>
      <c r="I274" s="536">
        <f>SUM(I275:I300)</f>
        <v>13606757</v>
      </c>
    </row>
    <row r="275" spans="1:15" s="660" customFormat="1" ht="20.100000000000001" hidden="1" customHeight="1">
      <c r="A275" s="661">
        <v>17092</v>
      </c>
      <c r="B275" s="661">
        <v>5</v>
      </c>
      <c r="C275" s="661">
        <v>4</v>
      </c>
      <c r="D275" s="661">
        <v>6</v>
      </c>
      <c r="E275" s="205" t="s">
        <v>451</v>
      </c>
      <c r="F275" s="406">
        <v>0</v>
      </c>
      <c r="G275" s="406">
        <v>0</v>
      </c>
      <c r="H275" s="287">
        <f t="shared" si="6"/>
        <v>0</v>
      </c>
      <c r="I275" s="406">
        <v>0</v>
      </c>
    </row>
    <row r="276" spans="1:15" s="655" customFormat="1" ht="17.25" customHeight="1">
      <c r="A276" s="661">
        <v>17112</v>
      </c>
      <c r="B276" s="661">
        <v>5</v>
      </c>
      <c r="C276" s="661">
        <v>4</v>
      </c>
      <c r="D276" s="661">
        <v>6</v>
      </c>
      <c r="E276" s="205" t="s">
        <v>459</v>
      </c>
      <c r="F276" s="287">
        <v>67000</v>
      </c>
      <c r="G276" s="287">
        <v>123363</v>
      </c>
      <c r="H276" s="287">
        <f t="shared" si="6"/>
        <v>-56363</v>
      </c>
      <c r="I276" s="287">
        <v>178952</v>
      </c>
      <c r="O276" s="660"/>
    </row>
    <row r="277" spans="1:15" s="655" customFormat="1" ht="17.25" customHeight="1">
      <c r="A277" s="661">
        <v>17122</v>
      </c>
      <c r="B277" s="661">
        <v>5</v>
      </c>
      <c r="C277" s="661">
        <v>4</v>
      </c>
      <c r="D277" s="661">
        <v>6</v>
      </c>
      <c r="E277" s="205" t="s">
        <v>460</v>
      </c>
      <c r="F277" s="287">
        <v>5000</v>
      </c>
      <c r="G277" s="406">
        <v>0</v>
      </c>
      <c r="H277" s="287">
        <f t="shared" si="6"/>
        <v>5000</v>
      </c>
      <c r="I277" s="400">
        <v>0</v>
      </c>
      <c r="O277" s="660"/>
    </row>
    <row r="278" spans="1:15" s="655" customFormat="1" ht="17.25" customHeight="1">
      <c r="A278" s="661">
        <v>17132</v>
      </c>
      <c r="B278" s="661">
        <v>5</v>
      </c>
      <c r="C278" s="661">
        <v>4</v>
      </c>
      <c r="D278" s="661">
        <v>6</v>
      </c>
      <c r="E278" s="205" t="s">
        <v>461</v>
      </c>
      <c r="F278" s="287">
        <v>4130000</v>
      </c>
      <c r="G278" s="287">
        <v>4017088</v>
      </c>
      <c r="H278" s="287">
        <f t="shared" si="6"/>
        <v>112912</v>
      </c>
      <c r="I278" s="287">
        <v>5032765</v>
      </c>
      <c r="O278" s="660"/>
    </row>
    <row r="279" spans="1:15" s="655" customFormat="1" ht="17.25" customHeight="1">
      <c r="A279" s="661">
        <v>17142</v>
      </c>
      <c r="B279" s="661">
        <v>5</v>
      </c>
      <c r="C279" s="661">
        <v>4</v>
      </c>
      <c r="D279" s="661">
        <v>6</v>
      </c>
      <c r="E279" s="205" t="s">
        <v>462</v>
      </c>
      <c r="F279" s="287">
        <v>830000</v>
      </c>
      <c r="G279" s="287">
        <v>939422</v>
      </c>
      <c r="H279" s="287">
        <f t="shared" si="6"/>
        <v>-109422</v>
      </c>
      <c r="I279" s="287">
        <v>947055</v>
      </c>
      <c r="O279" s="660"/>
    </row>
    <row r="280" spans="1:15" s="655" customFormat="1" ht="17.25" customHeight="1">
      <c r="A280" s="661">
        <v>17152</v>
      </c>
      <c r="B280" s="661">
        <v>5</v>
      </c>
      <c r="C280" s="661">
        <v>4</v>
      </c>
      <c r="D280" s="661">
        <v>6</v>
      </c>
      <c r="E280" s="205" t="s">
        <v>544</v>
      </c>
      <c r="F280" s="287">
        <v>230000</v>
      </c>
      <c r="G280" s="287">
        <v>91670</v>
      </c>
      <c r="H280" s="287">
        <f t="shared" si="6"/>
        <v>138330</v>
      </c>
      <c r="I280" s="287">
        <v>826735</v>
      </c>
      <c r="O280" s="660"/>
    </row>
    <row r="281" spans="1:15" s="655" customFormat="1" ht="17.25" customHeight="1">
      <c r="A281" s="661">
        <v>17162</v>
      </c>
      <c r="B281" s="661">
        <v>5</v>
      </c>
      <c r="C281" s="661">
        <v>4</v>
      </c>
      <c r="D281" s="661">
        <v>6</v>
      </c>
      <c r="E281" s="205" t="s">
        <v>545</v>
      </c>
      <c r="F281" s="406">
        <v>0</v>
      </c>
      <c r="G281" s="287">
        <v>182</v>
      </c>
      <c r="H281" s="287">
        <f t="shared" si="6"/>
        <v>-182</v>
      </c>
      <c r="I281" s="287">
        <v>1817</v>
      </c>
      <c r="O281" s="660"/>
    </row>
    <row r="282" spans="1:15" s="655" customFormat="1" ht="17.25" customHeight="1">
      <c r="A282" s="661">
        <v>17172</v>
      </c>
      <c r="B282" s="661">
        <v>5</v>
      </c>
      <c r="C282" s="661">
        <v>4</v>
      </c>
      <c r="D282" s="661">
        <v>6</v>
      </c>
      <c r="E282" s="205" t="s">
        <v>546</v>
      </c>
      <c r="F282" s="287">
        <v>610000</v>
      </c>
      <c r="G282" s="287">
        <v>867676</v>
      </c>
      <c r="H282" s="287">
        <f t="shared" si="6"/>
        <v>-257676</v>
      </c>
      <c r="I282" s="287">
        <v>895381</v>
      </c>
      <c r="O282" s="660"/>
    </row>
    <row r="283" spans="1:15" s="655" customFormat="1" ht="17.25" customHeight="1">
      <c r="A283" s="661">
        <v>17182</v>
      </c>
      <c r="B283" s="661">
        <v>5</v>
      </c>
      <c r="C283" s="661">
        <v>4</v>
      </c>
      <c r="D283" s="661">
        <v>6</v>
      </c>
      <c r="E283" s="205" t="s">
        <v>547</v>
      </c>
      <c r="F283" s="287">
        <v>50000</v>
      </c>
      <c r="G283" s="287">
        <v>2419</v>
      </c>
      <c r="H283" s="287">
        <f t="shared" si="6"/>
        <v>47581</v>
      </c>
      <c r="I283" s="287">
        <v>27563</v>
      </c>
      <c r="O283" s="660"/>
    </row>
    <row r="284" spans="1:15" s="655" customFormat="1" ht="17.25" customHeight="1">
      <c r="A284" s="661">
        <v>17902</v>
      </c>
      <c r="B284" s="661">
        <v>5</v>
      </c>
      <c r="C284" s="661">
        <v>4</v>
      </c>
      <c r="D284" s="661">
        <v>6</v>
      </c>
      <c r="E284" s="205" t="s">
        <v>548</v>
      </c>
      <c r="F284" s="287">
        <v>60000</v>
      </c>
      <c r="G284" s="287">
        <v>2017307</v>
      </c>
      <c r="H284" s="287">
        <f t="shared" si="6"/>
        <v>-1957307</v>
      </c>
      <c r="I284" s="287">
        <v>1235194</v>
      </c>
      <c r="O284" s="660"/>
    </row>
    <row r="285" spans="1:15" s="655" customFormat="1" ht="17.25" customHeight="1">
      <c r="A285" s="661">
        <v>19051</v>
      </c>
      <c r="B285" s="661">
        <v>5</v>
      </c>
      <c r="C285" s="661">
        <v>4</v>
      </c>
      <c r="D285" s="661">
        <v>6</v>
      </c>
      <c r="E285" s="205" t="s">
        <v>699</v>
      </c>
      <c r="F285" s="287">
        <v>65500</v>
      </c>
      <c r="G285" s="287">
        <v>36594</v>
      </c>
      <c r="H285" s="287">
        <f t="shared" si="6"/>
        <v>28906</v>
      </c>
      <c r="I285" s="287">
        <v>70156</v>
      </c>
      <c r="O285" s="660"/>
    </row>
    <row r="286" spans="1:15" s="655" customFormat="1" ht="17.25" customHeight="1">
      <c r="A286" s="661">
        <v>19052</v>
      </c>
      <c r="B286" s="661">
        <v>5</v>
      </c>
      <c r="C286" s="661">
        <v>4</v>
      </c>
      <c r="D286" s="661">
        <v>6</v>
      </c>
      <c r="E286" s="205" t="s">
        <v>700</v>
      </c>
      <c r="F286" s="287">
        <v>1051312</v>
      </c>
      <c r="G286" s="287">
        <v>401116</v>
      </c>
      <c r="H286" s="287">
        <f t="shared" si="6"/>
        <v>650196</v>
      </c>
      <c r="I286" s="287">
        <v>404053</v>
      </c>
      <c r="O286" s="660"/>
    </row>
    <row r="287" spans="1:15" s="655" customFormat="1" ht="17.25" customHeight="1">
      <c r="A287" s="661">
        <v>19053</v>
      </c>
      <c r="B287" s="661">
        <v>5</v>
      </c>
      <c r="C287" s="661">
        <v>4</v>
      </c>
      <c r="D287" s="661">
        <v>6</v>
      </c>
      <c r="E287" s="205" t="s">
        <v>545</v>
      </c>
      <c r="F287" s="287">
        <v>13500</v>
      </c>
      <c r="G287" s="287">
        <v>4005</v>
      </c>
      <c r="H287" s="287">
        <f t="shared" si="6"/>
        <v>9495</v>
      </c>
      <c r="I287" s="287">
        <v>4393</v>
      </c>
      <c r="O287" s="660"/>
    </row>
    <row r="288" spans="1:15" s="655" customFormat="1" ht="17.25" customHeight="1">
      <c r="A288" s="661">
        <v>19054</v>
      </c>
      <c r="B288" s="661">
        <v>5</v>
      </c>
      <c r="C288" s="661">
        <v>4</v>
      </c>
      <c r="D288" s="661">
        <v>6</v>
      </c>
      <c r="E288" s="205" t="s">
        <v>701</v>
      </c>
      <c r="F288" s="287">
        <v>14500</v>
      </c>
      <c r="G288" s="287">
        <v>10411</v>
      </c>
      <c r="H288" s="287">
        <f t="shared" si="6"/>
        <v>4089</v>
      </c>
      <c r="I288" s="287">
        <v>11176</v>
      </c>
      <c r="O288" s="660"/>
    </row>
    <row r="289" spans="1:15" s="655" customFormat="1" ht="17.25" customHeight="1">
      <c r="A289" s="661">
        <v>19055</v>
      </c>
      <c r="B289" s="661">
        <v>5</v>
      </c>
      <c r="C289" s="661">
        <v>4</v>
      </c>
      <c r="D289" s="661">
        <v>6</v>
      </c>
      <c r="E289" s="205" t="s">
        <v>702</v>
      </c>
      <c r="F289" s="287">
        <v>321200</v>
      </c>
      <c r="G289" s="287">
        <v>400768</v>
      </c>
      <c r="H289" s="287">
        <f t="shared" si="6"/>
        <v>-79568</v>
      </c>
      <c r="I289" s="287">
        <v>404237</v>
      </c>
      <c r="O289" s="660"/>
    </row>
    <row r="290" spans="1:15" s="655" customFormat="1" ht="17.25" customHeight="1">
      <c r="A290" s="661">
        <v>19056</v>
      </c>
      <c r="B290" s="661">
        <v>5</v>
      </c>
      <c r="C290" s="661">
        <v>4</v>
      </c>
      <c r="D290" s="661">
        <v>6</v>
      </c>
      <c r="E290" s="205" t="s">
        <v>461</v>
      </c>
      <c r="F290" s="287">
        <v>665500</v>
      </c>
      <c r="G290" s="287">
        <v>585170</v>
      </c>
      <c r="H290" s="287">
        <f t="shared" si="6"/>
        <v>80330</v>
      </c>
      <c r="I290" s="287">
        <v>264383</v>
      </c>
      <c r="O290" s="660"/>
    </row>
    <row r="291" spans="1:15" s="655" customFormat="1" ht="17.25" customHeight="1">
      <c r="A291" s="661">
        <v>19057</v>
      </c>
      <c r="B291" s="661">
        <v>5</v>
      </c>
      <c r="C291" s="661">
        <v>4</v>
      </c>
      <c r="D291" s="661">
        <v>6</v>
      </c>
      <c r="E291" s="205" t="s">
        <v>703</v>
      </c>
      <c r="F291" s="287">
        <v>2213805</v>
      </c>
      <c r="G291" s="287">
        <v>993018</v>
      </c>
      <c r="H291" s="287">
        <f t="shared" si="6"/>
        <v>1220787</v>
      </c>
      <c r="I291" s="287">
        <v>858609</v>
      </c>
      <c r="O291" s="660"/>
    </row>
    <row r="292" spans="1:15" s="655" customFormat="1" ht="17.25" customHeight="1">
      <c r="A292" s="661">
        <v>19058</v>
      </c>
      <c r="B292" s="661">
        <v>5</v>
      </c>
      <c r="C292" s="661">
        <v>4</v>
      </c>
      <c r="D292" s="661">
        <v>6</v>
      </c>
      <c r="E292" s="205" t="s">
        <v>462</v>
      </c>
      <c r="F292" s="287">
        <v>579346</v>
      </c>
      <c r="G292" s="287">
        <v>117279</v>
      </c>
      <c r="H292" s="287">
        <f t="shared" si="6"/>
        <v>462067</v>
      </c>
      <c r="I292" s="287">
        <v>147211</v>
      </c>
      <c r="O292" s="660"/>
    </row>
    <row r="293" spans="1:15" s="655" customFormat="1" ht="17.25" customHeight="1">
      <c r="A293" s="661">
        <v>19061</v>
      </c>
      <c r="B293" s="661">
        <v>5</v>
      </c>
      <c r="C293" s="661">
        <v>4</v>
      </c>
      <c r="D293" s="661">
        <v>6</v>
      </c>
      <c r="E293" s="205" t="s">
        <v>820</v>
      </c>
      <c r="F293" s="406">
        <v>0</v>
      </c>
      <c r="G293" s="287">
        <v>1209</v>
      </c>
      <c r="H293" s="287">
        <f t="shared" si="6"/>
        <v>-1209</v>
      </c>
      <c r="I293" s="287">
        <v>1235</v>
      </c>
      <c r="O293" s="660"/>
    </row>
    <row r="294" spans="1:15" s="655" customFormat="1" ht="17.25" customHeight="1">
      <c r="A294" s="661">
        <v>19062</v>
      </c>
      <c r="B294" s="661">
        <v>5</v>
      </c>
      <c r="C294" s="661">
        <v>4</v>
      </c>
      <c r="D294" s="661">
        <v>6</v>
      </c>
      <c r="E294" s="205" t="s">
        <v>704</v>
      </c>
      <c r="F294" s="406">
        <v>0</v>
      </c>
      <c r="G294" s="287">
        <v>85390</v>
      </c>
      <c r="H294" s="287">
        <f t="shared" si="6"/>
        <v>-85390</v>
      </c>
      <c r="I294" s="287">
        <v>103321</v>
      </c>
      <c r="O294" s="660"/>
    </row>
    <row r="295" spans="1:15" s="655" customFormat="1" ht="17.25" customHeight="1">
      <c r="A295" s="661">
        <v>19063</v>
      </c>
      <c r="B295" s="661">
        <v>5</v>
      </c>
      <c r="C295" s="661">
        <v>4</v>
      </c>
      <c r="D295" s="661">
        <v>6</v>
      </c>
      <c r="E295" s="205" t="s">
        <v>705</v>
      </c>
      <c r="F295" s="287">
        <v>29200</v>
      </c>
      <c r="G295" s="287">
        <v>52608</v>
      </c>
      <c r="H295" s="287">
        <f t="shared" si="6"/>
        <v>-23408</v>
      </c>
      <c r="I295" s="287">
        <v>61344</v>
      </c>
      <c r="O295" s="660"/>
    </row>
    <row r="296" spans="1:15" s="655" customFormat="1" ht="17.25" customHeight="1">
      <c r="A296" s="661">
        <v>19064</v>
      </c>
      <c r="B296" s="661">
        <v>5</v>
      </c>
      <c r="C296" s="661">
        <v>4</v>
      </c>
      <c r="D296" s="661">
        <v>6</v>
      </c>
      <c r="E296" s="205" t="s">
        <v>706</v>
      </c>
      <c r="F296" s="287">
        <v>95000</v>
      </c>
      <c r="G296" s="287">
        <v>189096</v>
      </c>
      <c r="H296" s="287">
        <f t="shared" si="6"/>
        <v>-94096</v>
      </c>
      <c r="I296" s="287">
        <v>493039</v>
      </c>
      <c r="O296" s="660"/>
    </row>
    <row r="297" spans="1:15" s="655" customFormat="1" ht="17.25" customHeight="1">
      <c r="A297" s="661">
        <v>19065</v>
      </c>
      <c r="B297" s="661">
        <v>5</v>
      </c>
      <c r="C297" s="661">
        <v>4</v>
      </c>
      <c r="D297" s="661">
        <v>6</v>
      </c>
      <c r="E297" s="205" t="s">
        <v>707</v>
      </c>
      <c r="F297" s="287">
        <v>55000</v>
      </c>
      <c r="G297" s="287">
        <v>3591</v>
      </c>
      <c r="H297" s="287">
        <f t="shared" si="6"/>
        <v>51409</v>
      </c>
      <c r="I297" s="287">
        <v>51286</v>
      </c>
      <c r="O297" s="660"/>
    </row>
    <row r="298" spans="1:15" s="655" customFormat="1" ht="17.25" customHeight="1">
      <c r="A298" s="661">
        <v>19066</v>
      </c>
      <c r="B298" s="661">
        <v>5</v>
      </c>
      <c r="C298" s="661">
        <v>4</v>
      </c>
      <c r="D298" s="661">
        <v>6</v>
      </c>
      <c r="E298" s="205" t="s">
        <v>548</v>
      </c>
      <c r="F298" s="287">
        <v>923400</v>
      </c>
      <c r="G298" s="287">
        <v>625168</v>
      </c>
      <c r="H298" s="287">
        <f t="shared" si="6"/>
        <v>298232</v>
      </c>
      <c r="I298" s="287">
        <v>338499</v>
      </c>
      <c r="O298" s="660"/>
    </row>
    <row r="299" spans="1:15" s="655" customFormat="1" ht="17.25" customHeight="1">
      <c r="A299" s="661">
        <v>19067</v>
      </c>
      <c r="B299" s="661">
        <v>5</v>
      </c>
      <c r="C299" s="661">
        <v>4</v>
      </c>
      <c r="D299" s="661">
        <v>6</v>
      </c>
      <c r="E299" s="205" t="s">
        <v>821</v>
      </c>
      <c r="F299" s="406">
        <v>0</v>
      </c>
      <c r="G299" s="406">
        <v>0</v>
      </c>
      <c r="H299" s="406">
        <f t="shared" si="6"/>
        <v>0</v>
      </c>
      <c r="I299" s="287">
        <v>1544</v>
      </c>
      <c r="O299" s="660"/>
    </row>
    <row r="300" spans="1:15" s="655" customFormat="1" ht="17.25" customHeight="1">
      <c r="A300" s="661">
        <v>98011</v>
      </c>
      <c r="B300" s="661">
        <v>5</v>
      </c>
      <c r="C300" s="661">
        <v>4</v>
      </c>
      <c r="D300" s="661">
        <v>6</v>
      </c>
      <c r="E300" s="205" t="s">
        <v>477</v>
      </c>
      <c r="F300" s="287">
        <v>418353</v>
      </c>
      <c r="G300" s="287">
        <v>1666591</v>
      </c>
      <c r="H300" s="287">
        <f>F300-G300</f>
        <v>-1248238</v>
      </c>
      <c r="I300" s="287">
        <f>1246802+7</f>
        <v>1246809</v>
      </c>
      <c r="O300" s="660"/>
    </row>
    <row r="301" spans="1:15" s="660" customFormat="1" ht="17.25" customHeight="1">
      <c r="A301" s="659"/>
      <c r="B301" s="659">
        <v>6</v>
      </c>
      <c r="C301" s="659">
        <v>4</v>
      </c>
      <c r="D301" s="659">
        <v>6</v>
      </c>
      <c r="E301" s="200" t="s">
        <v>463</v>
      </c>
      <c r="F301" s="536">
        <f>SUM(F302:F310)</f>
        <v>190000</v>
      </c>
      <c r="G301" s="536">
        <f>SUM(G302:G310)</f>
        <v>103151</v>
      </c>
      <c r="H301" s="536">
        <f t="shared" si="6"/>
        <v>86849</v>
      </c>
      <c r="I301" s="536">
        <f>SUM(I302:I310)</f>
        <v>158056</v>
      </c>
    </row>
    <row r="302" spans="1:15" s="655" customFormat="1" ht="17.25" customHeight="1">
      <c r="A302" s="661">
        <v>17112</v>
      </c>
      <c r="B302" s="661">
        <v>6</v>
      </c>
      <c r="C302" s="661">
        <v>4</v>
      </c>
      <c r="D302" s="661">
        <v>6</v>
      </c>
      <c r="E302" s="205" t="s">
        <v>464</v>
      </c>
      <c r="F302" s="406">
        <v>0</v>
      </c>
      <c r="G302" s="406">
        <v>0</v>
      </c>
      <c r="H302" s="406">
        <f t="shared" si="6"/>
        <v>0</v>
      </c>
      <c r="I302" s="287">
        <v>459</v>
      </c>
      <c r="O302" s="660"/>
    </row>
    <row r="303" spans="1:15" s="655" customFormat="1" ht="17.25" hidden="1" customHeight="1">
      <c r="A303" s="661">
        <v>17122</v>
      </c>
      <c r="B303" s="661">
        <v>6</v>
      </c>
      <c r="C303" s="661">
        <v>4</v>
      </c>
      <c r="D303" s="661">
        <v>6</v>
      </c>
      <c r="E303" s="205" t="s">
        <v>460</v>
      </c>
      <c r="F303" s="406">
        <v>0</v>
      </c>
      <c r="G303" s="406">
        <v>0</v>
      </c>
      <c r="H303" s="406">
        <f t="shared" si="6"/>
        <v>0</v>
      </c>
      <c r="I303" s="406">
        <v>0</v>
      </c>
      <c r="O303" s="660"/>
    </row>
    <row r="304" spans="1:15" s="655" customFormat="1" ht="17.25" customHeight="1">
      <c r="A304" s="661">
        <v>17142</v>
      </c>
      <c r="B304" s="661">
        <v>6</v>
      </c>
      <c r="C304" s="661">
        <v>4</v>
      </c>
      <c r="D304" s="661">
        <v>6</v>
      </c>
      <c r="E304" s="205" t="s">
        <v>462</v>
      </c>
      <c r="F304" s="406">
        <v>0</v>
      </c>
      <c r="G304" s="406">
        <v>0</v>
      </c>
      <c r="H304" s="406">
        <f t="shared" si="6"/>
        <v>0</v>
      </c>
      <c r="I304" s="287">
        <v>7030</v>
      </c>
      <c r="O304" s="660"/>
    </row>
    <row r="305" spans="1:15" s="655" customFormat="1" ht="15.95" hidden="1" customHeight="1">
      <c r="A305" s="661">
        <v>17143</v>
      </c>
      <c r="B305" s="661">
        <v>6</v>
      </c>
      <c r="C305" s="661">
        <v>4</v>
      </c>
      <c r="D305" s="661">
        <v>6</v>
      </c>
      <c r="E305" s="205" t="s">
        <v>465</v>
      </c>
      <c r="F305" s="287"/>
      <c r="G305" s="287"/>
      <c r="H305" s="406">
        <f t="shared" si="6"/>
        <v>0</v>
      </c>
      <c r="I305" s="287"/>
      <c r="O305" s="660"/>
    </row>
    <row r="306" spans="1:15" s="655" customFormat="1" ht="17.25" customHeight="1">
      <c r="A306" s="661">
        <v>17152</v>
      </c>
      <c r="B306" s="661">
        <v>6</v>
      </c>
      <c r="C306" s="661">
        <v>4</v>
      </c>
      <c r="D306" s="661">
        <v>6</v>
      </c>
      <c r="E306" s="205" t="s">
        <v>544</v>
      </c>
      <c r="F306" s="406">
        <v>0</v>
      </c>
      <c r="G306" s="406">
        <v>0</v>
      </c>
      <c r="H306" s="406">
        <f t="shared" si="6"/>
        <v>0</v>
      </c>
      <c r="I306" s="287">
        <v>3265</v>
      </c>
      <c r="O306" s="660"/>
    </row>
    <row r="307" spans="1:15" s="655" customFormat="1" ht="17.25" hidden="1" customHeight="1">
      <c r="A307" s="661">
        <v>17162</v>
      </c>
      <c r="B307" s="661">
        <v>6</v>
      </c>
      <c r="C307" s="661">
        <v>4</v>
      </c>
      <c r="D307" s="661">
        <v>6</v>
      </c>
      <c r="E307" s="205" t="s">
        <v>545</v>
      </c>
      <c r="F307" s="406">
        <v>0</v>
      </c>
      <c r="G307" s="406">
        <v>0</v>
      </c>
      <c r="H307" s="406">
        <f t="shared" si="6"/>
        <v>0</v>
      </c>
      <c r="I307" s="400">
        <v>0</v>
      </c>
      <c r="O307" s="660"/>
    </row>
    <row r="308" spans="1:15" s="655" customFormat="1" ht="17.25" customHeight="1">
      <c r="A308" s="661">
        <v>17172</v>
      </c>
      <c r="B308" s="661">
        <v>6</v>
      </c>
      <c r="C308" s="661">
        <v>4</v>
      </c>
      <c r="D308" s="661">
        <v>6</v>
      </c>
      <c r="E308" s="205" t="s">
        <v>546</v>
      </c>
      <c r="F308" s="287">
        <v>190000</v>
      </c>
      <c r="G308" s="287">
        <v>103151</v>
      </c>
      <c r="H308" s="287">
        <f t="shared" si="6"/>
        <v>86849</v>
      </c>
      <c r="I308" s="287">
        <v>145322</v>
      </c>
      <c r="O308" s="660"/>
    </row>
    <row r="309" spans="1:15" s="655" customFormat="1" ht="17.25" hidden="1" customHeight="1">
      <c r="A309" s="661">
        <v>17182</v>
      </c>
      <c r="B309" s="661">
        <v>6</v>
      </c>
      <c r="C309" s="661">
        <v>4</v>
      </c>
      <c r="D309" s="661">
        <v>6</v>
      </c>
      <c r="E309" s="205" t="s">
        <v>547</v>
      </c>
      <c r="F309" s="406">
        <v>0</v>
      </c>
      <c r="G309" s="406">
        <v>0</v>
      </c>
      <c r="H309" s="406">
        <f t="shared" si="6"/>
        <v>0</v>
      </c>
      <c r="I309" s="400">
        <v>0</v>
      </c>
      <c r="O309" s="660"/>
    </row>
    <row r="310" spans="1:15" s="655" customFormat="1" ht="17.25" customHeight="1">
      <c r="A310" s="661">
        <v>17902</v>
      </c>
      <c r="B310" s="661">
        <v>6</v>
      </c>
      <c r="C310" s="661">
        <v>4</v>
      </c>
      <c r="D310" s="661">
        <v>6</v>
      </c>
      <c r="E310" s="205" t="s">
        <v>548</v>
      </c>
      <c r="F310" s="406">
        <v>0</v>
      </c>
      <c r="G310" s="406">
        <v>0</v>
      </c>
      <c r="H310" s="406">
        <f t="shared" si="6"/>
        <v>0</v>
      </c>
      <c r="I310" s="287">
        <v>1980</v>
      </c>
      <c r="O310" s="660"/>
    </row>
    <row r="311" spans="1:15" s="660" customFormat="1" ht="17.25" customHeight="1">
      <c r="A311" s="659"/>
      <c r="B311" s="659">
        <v>7</v>
      </c>
      <c r="C311" s="659">
        <v>4</v>
      </c>
      <c r="D311" s="659">
        <v>6</v>
      </c>
      <c r="E311" s="200" t="s">
        <v>466</v>
      </c>
      <c r="F311" s="536">
        <f>SUM(F312:F314)</f>
        <v>840</v>
      </c>
      <c r="G311" s="536">
        <f>SUM(G312:G314)</f>
        <v>48348</v>
      </c>
      <c r="H311" s="536">
        <f t="shared" si="6"/>
        <v>-47508</v>
      </c>
      <c r="I311" s="406">
        <f>SUM(I312:I314)</f>
        <v>0</v>
      </c>
    </row>
    <row r="312" spans="1:15" s="660" customFormat="1" ht="17.25" customHeight="1">
      <c r="A312" s="661">
        <v>19059</v>
      </c>
      <c r="B312" s="661">
        <v>7</v>
      </c>
      <c r="C312" s="661">
        <v>4</v>
      </c>
      <c r="D312" s="661">
        <v>6</v>
      </c>
      <c r="E312" s="205" t="s">
        <v>466</v>
      </c>
      <c r="F312" s="406">
        <v>0</v>
      </c>
      <c r="G312" s="287">
        <v>45478</v>
      </c>
      <c r="H312" s="287">
        <f t="shared" si="6"/>
        <v>-45478</v>
      </c>
      <c r="I312" s="400">
        <v>0</v>
      </c>
    </row>
    <row r="313" spans="1:15" s="655" customFormat="1" ht="17.25" customHeight="1">
      <c r="A313" s="661">
        <v>75992</v>
      </c>
      <c r="B313" s="661">
        <v>7</v>
      </c>
      <c r="C313" s="661">
        <v>4</v>
      </c>
      <c r="D313" s="661">
        <v>6</v>
      </c>
      <c r="E313" s="205" t="s">
        <v>466</v>
      </c>
      <c r="F313" s="406">
        <v>0</v>
      </c>
      <c r="G313" s="287">
        <v>2030</v>
      </c>
      <c r="H313" s="287">
        <f t="shared" si="6"/>
        <v>-2030</v>
      </c>
      <c r="I313" s="400">
        <v>0</v>
      </c>
      <c r="O313" s="660"/>
    </row>
    <row r="314" spans="1:15" s="655" customFormat="1" ht="17.25" customHeight="1">
      <c r="A314" s="661">
        <v>98011</v>
      </c>
      <c r="B314" s="661">
        <v>7</v>
      </c>
      <c r="C314" s="661">
        <v>4</v>
      </c>
      <c r="D314" s="661">
        <v>6</v>
      </c>
      <c r="E314" s="205" t="s">
        <v>477</v>
      </c>
      <c r="F314" s="287">
        <v>840</v>
      </c>
      <c r="G314" s="287">
        <v>840</v>
      </c>
      <c r="H314" s="406">
        <f t="shared" si="6"/>
        <v>0</v>
      </c>
      <c r="I314" s="400">
        <v>0</v>
      </c>
      <c r="O314" s="660"/>
    </row>
    <row r="315" spans="1:15" s="660" customFormat="1" ht="17.25" customHeight="1">
      <c r="A315" s="659"/>
      <c r="B315" s="659">
        <v>8</v>
      </c>
      <c r="C315" s="659">
        <v>4</v>
      </c>
      <c r="D315" s="659">
        <v>6</v>
      </c>
      <c r="E315" s="200" t="s">
        <v>467</v>
      </c>
      <c r="F315" s="536">
        <f>SUM(F316:F336)</f>
        <v>10000746</v>
      </c>
      <c r="G315" s="536">
        <f>SUM(G316:G336)</f>
        <v>10105682</v>
      </c>
      <c r="H315" s="536">
        <f t="shared" si="6"/>
        <v>-104936</v>
      </c>
      <c r="I315" s="536">
        <f>SUM(I316:I336)</f>
        <v>11539250</v>
      </c>
    </row>
    <row r="316" spans="1:15" s="655" customFormat="1" ht="17.25" customHeight="1">
      <c r="A316" s="661">
        <v>19002</v>
      </c>
      <c r="B316" s="661">
        <v>8</v>
      </c>
      <c r="C316" s="661">
        <v>4</v>
      </c>
      <c r="D316" s="661">
        <v>6</v>
      </c>
      <c r="E316" s="205" t="s">
        <v>468</v>
      </c>
      <c r="F316" s="287">
        <v>10000674</v>
      </c>
      <c r="G316" s="287">
        <v>9879637</v>
      </c>
      <c r="H316" s="287">
        <f t="shared" si="6"/>
        <v>121037</v>
      </c>
      <c r="I316" s="287">
        <v>10580049</v>
      </c>
      <c r="O316" s="660"/>
    </row>
    <row r="317" spans="1:15" s="655" customFormat="1" ht="17.25" customHeight="1">
      <c r="A317" s="661">
        <v>19101</v>
      </c>
      <c r="B317" s="661">
        <v>8</v>
      </c>
      <c r="C317" s="661">
        <v>4</v>
      </c>
      <c r="D317" s="661">
        <v>6</v>
      </c>
      <c r="E317" s="205" t="s">
        <v>590</v>
      </c>
      <c r="F317" s="406">
        <v>0</v>
      </c>
      <c r="G317" s="406">
        <v>0</v>
      </c>
      <c r="H317" s="406">
        <f t="shared" si="6"/>
        <v>0</v>
      </c>
      <c r="I317" s="287">
        <v>-5212</v>
      </c>
      <c r="O317" s="660"/>
    </row>
    <row r="318" spans="1:15" s="655" customFormat="1" ht="17.25" customHeight="1">
      <c r="A318" s="661">
        <v>19102</v>
      </c>
      <c r="B318" s="661">
        <v>8</v>
      </c>
      <c r="C318" s="661">
        <v>4</v>
      </c>
      <c r="D318" s="661">
        <v>6</v>
      </c>
      <c r="E318" s="205" t="s">
        <v>656</v>
      </c>
      <c r="F318" s="406">
        <v>0</v>
      </c>
      <c r="G318" s="406">
        <v>0</v>
      </c>
      <c r="H318" s="406">
        <f t="shared" si="6"/>
        <v>0</v>
      </c>
      <c r="I318" s="287">
        <v>-63</v>
      </c>
      <c r="O318" s="660"/>
    </row>
    <row r="319" spans="1:15" s="655" customFormat="1" ht="17.25" customHeight="1">
      <c r="A319" s="661">
        <v>19103</v>
      </c>
      <c r="B319" s="661">
        <v>8</v>
      </c>
      <c r="C319" s="661">
        <v>4</v>
      </c>
      <c r="D319" s="661">
        <v>6</v>
      </c>
      <c r="E319" s="205" t="s">
        <v>469</v>
      </c>
      <c r="F319" s="406">
        <v>0</v>
      </c>
      <c r="G319" s="287">
        <v>9017</v>
      </c>
      <c r="H319" s="287">
        <f t="shared" si="6"/>
        <v>-9017</v>
      </c>
      <c r="I319" s="287">
        <v>13899</v>
      </c>
      <c r="O319" s="660"/>
    </row>
    <row r="320" spans="1:15" s="655" customFormat="1" ht="17.25" customHeight="1">
      <c r="A320" s="661">
        <v>19111</v>
      </c>
      <c r="B320" s="661">
        <v>8</v>
      </c>
      <c r="C320" s="661">
        <v>4</v>
      </c>
      <c r="D320" s="661">
        <v>6</v>
      </c>
      <c r="E320" s="205" t="s">
        <v>470</v>
      </c>
      <c r="F320" s="406">
        <v>0</v>
      </c>
      <c r="G320" s="406">
        <v>0</v>
      </c>
      <c r="H320" s="406">
        <f t="shared" si="6"/>
        <v>0</v>
      </c>
      <c r="I320" s="287">
        <v>-1842</v>
      </c>
      <c r="O320" s="660"/>
    </row>
    <row r="321" spans="1:15" s="655" customFormat="1" ht="17.25" customHeight="1">
      <c r="A321" s="661">
        <v>19112</v>
      </c>
      <c r="B321" s="661">
        <v>8</v>
      </c>
      <c r="C321" s="661">
        <v>4</v>
      </c>
      <c r="D321" s="661">
        <v>6</v>
      </c>
      <c r="E321" s="205" t="s">
        <v>471</v>
      </c>
      <c r="F321" s="406">
        <v>0</v>
      </c>
      <c r="G321" s="406">
        <v>0</v>
      </c>
      <c r="H321" s="406">
        <f t="shared" si="6"/>
        <v>0</v>
      </c>
      <c r="I321" s="287">
        <v>-12292</v>
      </c>
      <c r="O321" s="660"/>
    </row>
    <row r="322" spans="1:15" s="655" customFormat="1" ht="17.25" customHeight="1">
      <c r="A322" s="661">
        <v>19113</v>
      </c>
      <c r="B322" s="661">
        <v>8</v>
      </c>
      <c r="C322" s="661">
        <v>4</v>
      </c>
      <c r="D322" s="661">
        <v>6</v>
      </c>
      <c r="E322" s="205" t="s">
        <v>472</v>
      </c>
      <c r="F322" s="406">
        <v>0</v>
      </c>
      <c r="G322" s="287">
        <v>24915</v>
      </c>
      <c r="H322" s="287">
        <f t="shared" si="6"/>
        <v>-24915</v>
      </c>
      <c r="I322" s="287">
        <v>46244</v>
      </c>
      <c r="O322" s="660"/>
    </row>
    <row r="323" spans="1:15" s="655" customFormat="1" ht="17.25" customHeight="1">
      <c r="A323" s="661">
        <v>19121</v>
      </c>
      <c r="B323" s="661">
        <v>8</v>
      </c>
      <c r="C323" s="661">
        <v>4</v>
      </c>
      <c r="D323" s="661">
        <v>6</v>
      </c>
      <c r="E323" s="205" t="s">
        <v>473</v>
      </c>
      <c r="F323" s="406">
        <v>0</v>
      </c>
      <c r="G323" s="287">
        <v>6916</v>
      </c>
      <c r="H323" s="287">
        <f t="shared" si="6"/>
        <v>-6916</v>
      </c>
      <c r="I323" s="287">
        <v>264070</v>
      </c>
      <c r="O323" s="660"/>
    </row>
    <row r="324" spans="1:15" s="655" customFormat="1" ht="17.25" customHeight="1">
      <c r="A324" s="661">
        <v>19131</v>
      </c>
      <c r="B324" s="661">
        <v>8</v>
      </c>
      <c r="C324" s="661">
        <v>4</v>
      </c>
      <c r="D324" s="661">
        <v>6</v>
      </c>
      <c r="E324" s="205" t="s">
        <v>474</v>
      </c>
      <c r="F324" s="406">
        <v>0</v>
      </c>
      <c r="G324" s="406">
        <v>0</v>
      </c>
      <c r="H324" s="406">
        <f t="shared" si="6"/>
        <v>0</v>
      </c>
      <c r="I324" s="287">
        <v>14431</v>
      </c>
      <c r="O324" s="660"/>
    </row>
    <row r="325" spans="1:15" s="655" customFormat="1" ht="17.25" customHeight="1">
      <c r="A325" s="661">
        <v>19132</v>
      </c>
      <c r="B325" s="661">
        <v>8</v>
      </c>
      <c r="C325" s="661">
        <v>4</v>
      </c>
      <c r="D325" s="661">
        <v>6</v>
      </c>
      <c r="E325" s="205" t="s">
        <v>475</v>
      </c>
      <c r="F325" s="406">
        <v>0</v>
      </c>
      <c r="G325" s="406">
        <v>0</v>
      </c>
      <c r="H325" s="406">
        <f t="shared" si="6"/>
        <v>0</v>
      </c>
      <c r="I325" s="287">
        <v>-155</v>
      </c>
      <c r="O325" s="660"/>
    </row>
    <row r="326" spans="1:15" s="655" customFormat="1" ht="17.25" customHeight="1">
      <c r="A326" s="661">
        <v>31013</v>
      </c>
      <c r="B326" s="661">
        <v>8</v>
      </c>
      <c r="C326" s="661">
        <v>4</v>
      </c>
      <c r="D326" s="661">
        <v>6</v>
      </c>
      <c r="E326" s="205" t="s">
        <v>476</v>
      </c>
      <c r="F326" s="406">
        <v>0</v>
      </c>
      <c r="G326" s="287">
        <v>146565</v>
      </c>
      <c r="H326" s="287">
        <f t="shared" si="6"/>
        <v>-146565</v>
      </c>
      <c r="I326" s="287">
        <v>320298</v>
      </c>
      <c r="O326" s="660"/>
    </row>
    <row r="327" spans="1:15" s="655" customFormat="1" ht="17.25" customHeight="1">
      <c r="A327" s="661">
        <v>98011</v>
      </c>
      <c r="B327" s="661">
        <v>8</v>
      </c>
      <c r="C327" s="661">
        <v>4</v>
      </c>
      <c r="D327" s="661">
        <v>6</v>
      </c>
      <c r="E327" s="205" t="s">
        <v>477</v>
      </c>
      <c r="F327" s="287">
        <v>72</v>
      </c>
      <c r="G327" s="287">
        <v>34723</v>
      </c>
      <c r="H327" s="287">
        <f t="shared" si="6"/>
        <v>-34651</v>
      </c>
      <c r="I327" s="287">
        <v>173406</v>
      </c>
      <c r="O327" s="660"/>
    </row>
    <row r="328" spans="1:15" s="655" customFormat="1" ht="17.25" customHeight="1">
      <c r="A328" s="661">
        <v>98101</v>
      </c>
      <c r="B328" s="661">
        <v>8</v>
      </c>
      <c r="C328" s="661">
        <v>4</v>
      </c>
      <c r="D328" s="661">
        <v>6</v>
      </c>
      <c r="E328" s="205" t="s">
        <v>591</v>
      </c>
      <c r="F328" s="406">
        <v>0</v>
      </c>
      <c r="G328" s="287">
        <v>-695</v>
      </c>
      <c r="H328" s="287">
        <f t="shared" si="6"/>
        <v>695</v>
      </c>
      <c r="I328" s="287">
        <v>52309</v>
      </c>
      <c r="O328" s="660"/>
    </row>
    <row r="329" spans="1:15" s="655" customFormat="1" ht="17.25" customHeight="1">
      <c r="A329" s="661">
        <v>98102</v>
      </c>
      <c r="B329" s="661">
        <v>8</v>
      </c>
      <c r="C329" s="661">
        <v>4</v>
      </c>
      <c r="D329" s="661">
        <v>6</v>
      </c>
      <c r="E329" s="205" t="s">
        <v>822</v>
      </c>
      <c r="F329" s="406">
        <v>0</v>
      </c>
      <c r="G329" s="406">
        <v>0</v>
      </c>
      <c r="H329" s="406">
        <f t="shared" si="6"/>
        <v>0</v>
      </c>
      <c r="I329" s="287">
        <v>63</v>
      </c>
      <c r="O329" s="660"/>
    </row>
    <row r="330" spans="1:15" s="655" customFormat="1" ht="17.25" customHeight="1">
      <c r="A330" s="661">
        <v>98103</v>
      </c>
      <c r="B330" s="661">
        <v>8</v>
      </c>
      <c r="C330" s="661">
        <v>4</v>
      </c>
      <c r="D330" s="661">
        <v>6</v>
      </c>
      <c r="E330" s="205" t="s">
        <v>592</v>
      </c>
      <c r="F330" s="406">
        <v>0</v>
      </c>
      <c r="G330" s="287">
        <v>2950</v>
      </c>
      <c r="H330" s="287">
        <f t="shared" si="6"/>
        <v>-2950</v>
      </c>
      <c r="I330" s="287">
        <v>16625</v>
      </c>
      <c r="O330" s="660"/>
    </row>
    <row r="331" spans="1:15" s="655" customFormat="1" ht="17.25" customHeight="1">
      <c r="A331" s="661">
        <v>98111</v>
      </c>
      <c r="B331" s="661">
        <v>8</v>
      </c>
      <c r="C331" s="661">
        <v>4</v>
      </c>
      <c r="D331" s="661">
        <v>6</v>
      </c>
      <c r="E331" s="205" t="s">
        <v>593</v>
      </c>
      <c r="F331" s="406">
        <v>0</v>
      </c>
      <c r="G331" s="406">
        <v>0</v>
      </c>
      <c r="H331" s="406">
        <f t="shared" si="6"/>
        <v>0</v>
      </c>
      <c r="I331" s="287">
        <v>3342</v>
      </c>
      <c r="O331" s="660"/>
    </row>
    <row r="332" spans="1:15" s="655" customFormat="1" ht="17.25" customHeight="1">
      <c r="A332" s="661">
        <v>98112</v>
      </c>
      <c r="B332" s="661">
        <v>8</v>
      </c>
      <c r="C332" s="661">
        <v>4</v>
      </c>
      <c r="D332" s="661">
        <v>6</v>
      </c>
      <c r="E332" s="205" t="s">
        <v>594</v>
      </c>
      <c r="F332" s="406">
        <v>0</v>
      </c>
      <c r="G332" s="406">
        <v>0</v>
      </c>
      <c r="H332" s="406">
        <f t="shared" si="6"/>
        <v>0</v>
      </c>
      <c r="I332" s="287">
        <v>12819</v>
      </c>
      <c r="O332" s="660"/>
    </row>
    <row r="333" spans="1:15" s="655" customFormat="1" ht="17.25" customHeight="1">
      <c r="A333" s="661">
        <v>98113</v>
      </c>
      <c r="B333" s="661">
        <v>8</v>
      </c>
      <c r="C333" s="661">
        <v>4</v>
      </c>
      <c r="D333" s="661">
        <v>6</v>
      </c>
      <c r="E333" s="205" t="s">
        <v>595</v>
      </c>
      <c r="F333" s="406">
        <v>0</v>
      </c>
      <c r="G333" s="406">
        <v>0</v>
      </c>
      <c r="H333" s="406">
        <f t="shared" si="6"/>
        <v>0</v>
      </c>
      <c r="I333" s="287">
        <v>6091</v>
      </c>
      <c r="O333" s="660"/>
    </row>
    <row r="334" spans="1:15" s="655" customFormat="1" ht="17.25" customHeight="1">
      <c r="A334" s="661">
        <v>98121</v>
      </c>
      <c r="B334" s="661">
        <v>8</v>
      </c>
      <c r="C334" s="661">
        <v>4</v>
      </c>
      <c r="D334" s="661">
        <v>6</v>
      </c>
      <c r="E334" s="205" t="s">
        <v>596</v>
      </c>
      <c r="F334" s="406">
        <v>0</v>
      </c>
      <c r="G334" s="287">
        <v>1200</v>
      </c>
      <c r="H334" s="287">
        <f t="shared" si="6"/>
        <v>-1200</v>
      </c>
      <c r="I334" s="287">
        <v>48423</v>
      </c>
      <c r="O334" s="660"/>
    </row>
    <row r="335" spans="1:15" s="655" customFormat="1" ht="17.25" customHeight="1">
      <c r="A335" s="661">
        <v>98131</v>
      </c>
      <c r="B335" s="661">
        <v>8</v>
      </c>
      <c r="C335" s="661">
        <v>4</v>
      </c>
      <c r="D335" s="661">
        <v>6</v>
      </c>
      <c r="E335" s="205" t="s">
        <v>597</v>
      </c>
      <c r="F335" s="406">
        <v>0</v>
      </c>
      <c r="G335" s="287">
        <v>454</v>
      </c>
      <c r="H335" s="287">
        <f t="shared" si="6"/>
        <v>-454</v>
      </c>
      <c r="I335" s="287">
        <v>6590</v>
      </c>
      <c r="O335" s="660"/>
    </row>
    <row r="336" spans="1:15" s="655" customFormat="1" ht="17.25" customHeight="1">
      <c r="A336" s="661">
        <v>98132</v>
      </c>
      <c r="B336" s="661">
        <v>8</v>
      </c>
      <c r="C336" s="661">
        <v>4</v>
      </c>
      <c r="D336" s="661">
        <v>6</v>
      </c>
      <c r="E336" s="205" t="s">
        <v>598</v>
      </c>
      <c r="F336" s="406">
        <v>0</v>
      </c>
      <c r="G336" s="406">
        <v>0</v>
      </c>
      <c r="H336" s="406">
        <f t="shared" si="6"/>
        <v>0</v>
      </c>
      <c r="I336" s="287">
        <v>155</v>
      </c>
      <c r="O336" s="660"/>
    </row>
    <row r="337" spans="1:15" s="660" customFormat="1" ht="18" hidden="1" customHeight="1">
      <c r="A337" s="659"/>
      <c r="B337" s="659">
        <v>9</v>
      </c>
      <c r="C337" s="659">
        <v>4</v>
      </c>
      <c r="D337" s="659">
        <v>6</v>
      </c>
      <c r="E337" s="200" t="s">
        <v>350</v>
      </c>
      <c r="F337" s="203">
        <f>SUM(F338:F339)</f>
        <v>0</v>
      </c>
      <c r="G337" s="203">
        <f>SUM(G338:G339)</f>
        <v>0</v>
      </c>
      <c r="H337" s="287">
        <f t="shared" si="6"/>
        <v>0</v>
      </c>
      <c r="I337" s="203">
        <f>SUM(I338:I339)</f>
        <v>0</v>
      </c>
    </row>
    <row r="338" spans="1:15" s="655" customFormat="1" ht="18" hidden="1" customHeight="1">
      <c r="A338" s="661">
        <v>88888</v>
      </c>
      <c r="B338" s="661">
        <v>9</v>
      </c>
      <c r="C338" s="661">
        <v>4</v>
      </c>
      <c r="D338" s="661">
        <v>6</v>
      </c>
      <c r="E338" s="205" t="s">
        <v>478</v>
      </c>
      <c r="F338" s="400">
        <v>0</v>
      </c>
      <c r="G338" s="400">
        <v>0</v>
      </c>
      <c r="H338" s="287">
        <f t="shared" si="6"/>
        <v>0</v>
      </c>
      <c r="I338" s="400">
        <v>0</v>
      </c>
      <c r="O338" s="660"/>
    </row>
    <row r="339" spans="1:15" s="655" customFormat="1" hidden="1">
      <c r="A339" s="661">
        <v>88889</v>
      </c>
      <c r="B339" s="661">
        <v>9</v>
      </c>
      <c r="C339" s="661">
        <v>4</v>
      </c>
      <c r="D339" s="661">
        <v>6</v>
      </c>
      <c r="E339" s="205" t="s">
        <v>479</v>
      </c>
      <c r="F339" s="400">
        <v>0</v>
      </c>
      <c r="G339" s="400">
        <v>0</v>
      </c>
      <c r="H339" s="287">
        <f t="shared" si="6"/>
        <v>0</v>
      </c>
      <c r="I339" s="400">
        <v>0</v>
      </c>
      <c r="O339" s="660"/>
    </row>
    <row r="340" spans="1:15" s="660" customFormat="1" ht="17.25" customHeight="1">
      <c r="A340" s="659"/>
      <c r="B340" s="659"/>
      <c r="C340" s="659">
        <v>5</v>
      </c>
      <c r="D340" s="659">
        <v>6</v>
      </c>
      <c r="E340" s="200" t="s">
        <v>480</v>
      </c>
      <c r="F340" s="536">
        <f>F341+F347+F350+F360+F380+F394+F404</f>
        <v>58248363</v>
      </c>
      <c r="G340" s="536">
        <f>G341+G347+G350+G360+G380+G394+G404</f>
        <v>59986238</v>
      </c>
      <c r="H340" s="536">
        <f>F340-G340</f>
        <v>-1737875</v>
      </c>
      <c r="I340" s="536">
        <f>I341+I347+I350+I360+I380+I394+I404</f>
        <v>69058155</v>
      </c>
    </row>
    <row r="341" spans="1:15" s="660" customFormat="1" ht="17.25" customHeight="1">
      <c r="A341" s="659"/>
      <c r="B341" s="659">
        <v>1</v>
      </c>
      <c r="C341" s="659">
        <v>5</v>
      </c>
      <c r="D341" s="659">
        <v>6</v>
      </c>
      <c r="E341" s="200" t="s">
        <v>481</v>
      </c>
      <c r="F341" s="536">
        <f>SUM(F342:F346)</f>
        <v>12237488</v>
      </c>
      <c r="G341" s="536">
        <f>SUM(G342:G346)</f>
        <v>12625556</v>
      </c>
      <c r="H341" s="536">
        <f t="shared" si="6"/>
        <v>-388068</v>
      </c>
      <c r="I341" s="536">
        <f>SUM(I342:I346)</f>
        <v>14505985</v>
      </c>
    </row>
    <row r="342" spans="1:15" s="655" customFormat="1" ht="17.25" customHeight="1">
      <c r="A342" s="661">
        <v>78011</v>
      </c>
      <c r="B342" s="661">
        <v>1</v>
      </c>
      <c r="C342" s="661">
        <v>5</v>
      </c>
      <c r="D342" s="661">
        <v>6</v>
      </c>
      <c r="E342" s="205" t="s">
        <v>749</v>
      </c>
      <c r="F342" s="406">
        <v>0</v>
      </c>
      <c r="G342" s="406">
        <v>0</v>
      </c>
      <c r="H342" s="406">
        <f t="shared" si="6"/>
        <v>0</v>
      </c>
      <c r="I342" s="287">
        <v>2995</v>
      </c>
      <c r="O342" s="660"/>
    </row>
    <row r="343" spans="1:15" s="655" customFormat="1" ht="17.25" customHeight="1">
      <c r="A343" s="661">
        <v>78012</v>
      </c>
      <c r="B343" s="661">
        <v>1</v>
      </c>
      <c r="C343" s="661">
        <v>5</v>
      </c>
      <c r="D343" s="661">
        <v>6</v>
      </c>
      <c r="E343" s="205" t="s">
        <v>750</v>
      </c>
      <c r="F343" s="287">
        <v>5400000</v>
      </c>
      <c r="G343" s="287">
        <v>7119083</v>
      </c>
      <c r="H343" s="287">
        <f t="shared" si="6"/>
        <v>-1719083</v>
      </c>
      <c r="I343" s="287">
        <v>6975008</v>
      </c>
      <c r="O343" s="660"/>
    </row>
    <row r="344" spans="1:15" s="655" customFormat="1" ht="17.25" customHeight="1">
      <c r="A344" s="661">
        <v>78013</v>
      </c>
      <c r="B344" s="661">
        <v>1</v>
      </c>
      <c r="C344" s="661">
        <v>5</v>
      </c>
      <c r="D344" s="661">
        <v>6</v>
      </c>
      <c r="E344" s="205" t="s">
        <v>751</v>
      </c>
      <c r="F344" s="287">
        <v>6308051</v>
      </c>
      <c r="G344" s="287">
        <v>4330138</v>
      </c>
      <c r="H344" s="287">
        <f t="shared" si="6"/>
        <v>1977913</v>
      </c>
      <c r="I344" s="287">
        <v>6580482</v>
      </c>
      <c r="O344" s="660"/>
    </row>
    <row r="345" spans="1:15" s="655" customFormat="1" ht="17.25" customHeight="1">
      <c r="A345" s="661">
        <v>78017</v>
      </c>
      <c r="B345" s="661">
        <v>1</v>
      </c>
      <c r="C345" s="661">
        <v>5</v>
      </c>
      <c r="D345" s="661">
        <v>6</v>
      </c>
      <c r="E345" s="205" t="s">
        <v>752</v>
      </c>
      <c r="F345" s="287">
        <v>529437</v>
      </c>
      <c r="G345" s="287">
        <v>1176335</v>
      </c>
      <c r="H345" s="287">
        <f t="shared" si="6"/>
        <v>-646898</v>
      </c>
      <c r="I345" s="287">
        <v>947500</v>
      </c>
      <c r="O345" s="660"/>
    </row>
    <row r="346" spans="1:15" s="655" customFormat="1" hidden="1">
      <c r="A346" s="661">
        <v>78031</v>
      </c>
      <c r="B346" s="661">
        <v>1</v>
      </c>
      <c r="C346" s="661">
        <v>5</v>
      </c>
      <c r="D346" s="661">
        <v>6</v>
      </c>
      <c r="E346" s="205" t="s">
        <v>482</v>
      </c>
      <c r="F346" s="203"/>
      <c r="G346" s="400">
        <v>0</v>
      </c>
      <c r="H346" s="287">
        <f t="shared" si="6"/>
        <v>0</v>
      </c>
      <c r="I346" s="400">
        <v>0</v>
      </c>
      <c r="O346" s="660"/>
    </row>
    <row r="347" spans="1:15" s="660" customFormat="1" ht="17.25" customHeight="1">
      <c r="A347" s="659"/>
      <c r="B347" s="659">
        <v>2</v>
      </c>
      <c r="C347" s="659">
        <v>5</v>
      </c>
      <c r="D347" s="659">
        <v>6</v>
      </c>
      <c r="E347" s="200" t="s">
        <v>657</v>
      </c>
      <c r="F347" s="536">
        <v>91020</v>
      </c>
      <c r="G347" s="536">
        <v>56789</v>
      </c>
      <c r="H347" s="536">
        <f t="shared" si="6"/>
        <v>34231</v>
      </c>
      <c r="I347" s="536">
        <f>SUM(I348:I349)</f>
        <v>128265</v>
      </c>
    </row>
    <row r="348" spans="1:15" s="655" customFormat="1" ht="17.25" customHeight="1">
      <c r="A348" s="661">
        <v>78012</v>
      </c>
      <c r="B348" s="661">
        <v>2</v>
      </c>
      <c r="C348" s="661">
        <v>5</v>
      </c>
      <c r="D348" s="661">
        <v>6</v>
      </c>
      <c r="E348" s="205" t="s">
        <v>750</v>
      </c>
      <c r="F348" s="287">
        <v>70000</v>
      </c>
      <c r="G348" s="287">
        <v>40994</v>
      </c>
      <c r="H348" s="287">
        <f t="shared" si="6"/>
        <v>29006</v>
      </c>
      <c r="I348" s="287">
        <v>7267</v>
      </c>
      <c r="O348" s="660"/>
    </row>
    <row r="349" spans="1:15" s="655" customFormat="1" ht="17.25" customHeight="1">
      <c r="A349" s="661">
        <v>78013</v>
      </c>
      <c r="B349" s="661">
        <v>2</v>
      </c>
      <c r="C349" s="661">
        <v>5</v>
      </c>
      <c r="D349" s="661">
        <v>6</v>
      </c>
      <c r="E349" s="205" t="s">
        <v>751</v>
      </c>
      <c r="F349" s="287">
        <v>21020</v>
      </c>
      <c r="G349" s="287">
        <v>15795</v>
      </c>
      <c r="H349" s="287">
        <f t="shared" si="6"/>
        <v>5225</v>
      </c>
      <c r="I349" s="287">
        <v>120998</v>
      </c>
      <c r="O349" s="660"/>
    </row>
    <row r="350" spans="1:15" s="660" customFormat="1" ht="17.25" customHeight="1">
      <c r="A350" s="659"/>
      <c r="B350" s="659">
        <v>3</v>
      </c>
      <c r="C350" s="659">
        <v>5</v>
      </c>
      <c r="D350" s="659">
        <v>6</v>
      </c>
      <c r="E350" s="200" t="s">
        <v>753</v>
      </c>
      <c r="F350" s="536">
        <f>SUM(F351:F359)</f>
        <v>32163479</v>
      </c>
      <c r="G350" s="536">
        <f>SUM(G351:G359)</f>
        <v>33105033</v>
      </c>
      <c r="H350" s="536">
        <f t="shared" si="6"/>
        <v>-941554</v>
      </c>
      <c r="I350" s="536">
        <f>SUM(I351:I359)</f>
        <v>38729897</v>
      </c>
    </row>
    <row r="351" spans="1:15" s="655" customFormat="1" ht="17.25" customHeight="1">
      <c r="A351" s="661">
        <v>78021</v>
      </c>
      <c r="B351" s="661">
        <v>3</v>
      </c>
      <c r="C351" s="661">
        <v>5</v>
      </c>
      <c r="D351" s="661">
        <v>6</v>
      </c>
      <c r="E351" s="205" t="s">
        <v>754</v>
      </c>
      <c r="F351" s="287">
        <v>1434598</v>
      </c>
      <c r="G351" s="287">
        <v>1902548</v>
      </c>
      <c r="H351" s="287">
        <f t="shared" si="6"/>
        <v>-467950</v>
      </c>
      <c r="I351" s="287">
        <v>2475082</v>
      </c>
      <c r="O351" s="660"/>
    </row>
    <row r="352" spans="1:15" s="655" customFormat="1" ht="17.25" customHeight="1">
      <c r="A352" s="661">
        <v>78022</v>
      </c>
      <c r="B352" s="661">
        <v>3</v>
      </c>
      <c r="C352" s="661">
        <v>5</v>
      </c>
      <c r="D352" s="661">
        <v>6</v>
      </c>
      <c r="E352" s="205" t="s">
        <v>755</v>
      </c>
      <c r="F352" s="287">
        <v>116003</v>
      </c>
      <c r="G352" s="287">
        <v>73521</v>
      </c>
      <c r="H352" s="287">
        <f t="shared" si="6"/>
        <v>42482</v>
      </c>
      <c r="I352" s="287">
        <v>112039</v>
      </c>
      <c r="O352" s="660"/>
    </row>
    <row r="353" spans="1:15" s="655" customFormat="1" ht="17.25" customHeight="1">
      <c r="A353" s="661">
        <v>78023</v>
      </c>
      <c r="B353" s="661">
        <v>3</v>
      </c>
      <c r="C353" s="661">
        <v>5</v>
      </c>
      <c r="D353" s="661">
        <v>6</v>
      </c>
      <c r="E353" s="205" t="s">
        <v>756</v>
      </c>
      <c r="F353" s="287">
        <v>510774</v>
      </c>
      <c r="G353" s="287">
        <v>409007</v>
      </c>
      <c r="H353" s="287">
        <f t="shared" si="6"/>
        <v>101767</v>
      </c>
      <c r="I353" s="287">
        <v>1486377</v>
      </c>
      <c r="O353" s="660"/>
    </row>
    <row r="354" spans="1:15" s="655" customFormat="1" ht="17.25" customHeight="1">
      <c r="A354" s="661">
        <v>78024</v>
      </c>
      <c r="B354" s="661">
        <v>3</v>
      </c>
      <c r="C354" s="661">
        <v>5</v>
      </c>
      <c r="D354" s="661">
        <v>6</v>
      </c>
      <c r="E354" s="205" t="s">
        <v>527</v>
      </c>
      <c r="F354" s="287">
        <v>20000</v>
      </c>
      <c r="G354" s="287">
        <v>109316</v>
      </c>
      <c r="H354" s="287">
        <f t="shared" si="6"/>
        <v>-89316</v>
      </c>
      <c r="I354" s="287">
        <v>86900</v>
      </c>
      <c r="O354" s="660"/>
    </row>
    <row r="355" spans="1:15" s="655" customFormat="1" ht="17.25" customHeight="1">
      <c r="A355" s="661">
        <v>78031</v>
      </c>
      <c r="B355" s="661">
        <v>3</v>
      </c>
      <c r="C355" s="661">
        <v>5</v>
      </c>
      <c r="D355" s="661">
        <v>6</v>
      </c>
      <c r="E355" s="205" t="s">
        <v>528</v>
      </c>
      <c r="F355" s="287">
        <v>5069256</v>
      </c>
      <c r="G355" s="287">
        <v>2805637</v>
      </c>
      <c r="H355" s="287">
        <f t="shared" si="6"/>
        <v>2263619</v>
      </c>
      <c r="I355" s="287">
        <v>5253147</v>
      </c>
      <c r="O355" s="660"/>
    </row>
    <row r="356" spans="1:15" s="655" customFormat="1" ht="17.25" customHeight="1">
      <c r="A356" s="661">
        <v>78034</v>
      </c>
      <c r="B356" s="661">
        <v>3</v>
      </c>
      <c r="C356" s="661">
        <v>5</v>
      </c>
      <c r="D356" s="661">
        <v>6</v>
      </c>
      <c r="E356" s="205" t="s">
        <v>757</v>
      </c>
      <c r="F356" s="287">
        <v>20650000</v>
      </c>
      <c r="G356" s="287">
        <v>20869853</v>
      </c>
      <c r="H356" s="287">
        <f t="shared" si="6"/>
        <v>-219853</v>
      </c>
      <c r="I356" s="287">
        <v>23307160</v>
      </c>
      <c r="O356" s="660"/>
    </row>
    <row r="357" spans="1:15" s="655" customFormat="1" ht="17.25" customHeight="1">
      <c r="A357" s="661">
        <v>78041</v>
      </c>
      <c r="B357" s="661">
        <v>3</v>
      </c>
      <c r="C357" s="661">
        <v>5</v>
      </c>
      <c r="D357" s="661">
        <v>6</v>
      </c>
      <c r="E357" s="205" t="s">
        <v>529</v>
      </c>
      <c r="F357" s="287">
        <v>20000</v>
      </c>
      <c r="G357" s="287">
        <v>29490</v>
      </c>
      <c r="H357" s="287">
        <f t="shared" si="6"/>
        <v>-9490</v>
      </c>
      <c r="I357" s="287">
        <v>28358</v>
      </c>
      <c r="O357" s="660"/>
    </row>
    <row r="358" spans="1:15" s="655" customFormat="1" ht="17.25" customHeight="1">
      <c r="A358" s="661">
        <v>78042</v>
      </c>
      <c r="B358" s="661">
        <v>3</v>
      </c>
      <c r="C358" s="661">
        <v>5</v>
      </c>
      <c r="D358" s="661">
        <v>6</v>
      </c>
      <c r="E358" s="205" t="s">
        <v>530</v>
      </c>
      <c r="F358" s="287">
        <v>3512348</v>
      </c>
      <c r="G358" s="287">
        <v>5609484</v>
      </c>
      <c r="H358" s="287">
        <f t="shared" si="6"/>
        <v>-2097136</v>
      </c>
      <c r="I358" s="287">
        <v>4932133</v>
      </c>
      <c r="O358" s="660"/>
    </row>
    <row r="359" spans="1:15" s="655" customFormat="1" ht="17.25" customHeight="1">
      <c r="A359" s="661">
        <v>78043</v>
      </c>
      <c r="B359" s="661">
        <v>3</v>
      </c>
      <c r="C359" s="661">
        <v>5</v>
      </c>
      <c r="D359" s="661">
        <v>6</v>
      </c>
      <c r="E359" s="205" t="s">
        <v>531</v>
      </c>
      <c r="F359" s="287">
        <v>830500</v>
      </c>
      <c r="G359" s="287">
        <v>1296177</v>
      </c>
      <c r="H359" s="287">
        <f t="shared" si="6"/>
        <v>-465677</v>
      </c>
      <c r="I359" s="287">
        <v>1048701</v>
      </c>
      <c r="O359" s="660"/>
    </row>
    <row r="360" spans="1:15" s="660" customFormat="1" ht="17.25" customHeight="1">
      <c r="A360" s="659"/>
      <c r="B360" s="659">
        <v>4</v>
      </c>
      <c r="C360" s="659">
        <v>5</v>
      </c>
      <c r="D360" s="659">
        <v>6</v>
      </c>
      <c r="E360" s="200" t="s">
        <v>853</v>
      </c>
      <c r="F360" s="536">
        <f>SUM(F361:F379)</f>
        <v>2852060</v>
      </c>
      <c r="G360" s="536">
        <f>SUM(G361:G379)</f>
        <v>2627351</v>
      </c>
      <c r="H360" s="536">
        <f>F360-G360</f>
        <v>224709</v>
      </c>
      <c r="I360" s="536">
        <f>SUM(I361:I379)</f>
        <v>3027027</v>
      </c>
    </row>
    <row r="361" spans="1:15" s="660" customFormat="1" ht="20.100000000000001" hidden="1" customHeight="1">
      <c r="A361" s="661">
        <v>78043</v>
      </c>
      <c r="B361" s="661">
        <v>4</v>
      </c>
      <c r="C361" s="661">
        <v>5</v>
      </c>
      <c r="D361" s="661">
        <v>6</v>
      </c>
      <c r="E361" s="205" t="s">
        <v>531</v>
      </c>
      <c r="F361" s="400">
        <v>0</v>
      </c>
      <c r="G361" s="406">
        <v>0</v>
      </c>
      <c r="H361" s="203">
        <f t="shared" ref="H361:H434" si="7">F361-G361</f>
        <v>0</v>
      </c>
      <c r="I361" s="406">
        <v>0</v>
      </c>
    </row>
    <row r="362" spans="1:15" s="655" customFormat="1" ht="17.25" customHeight="1">
      <c r="A362" s="661">
        <v>78051</v>
      </c>
      <c r="B362" s="661">
        <v>4</v>
      </c>
      <c r="C362" s="661">
        <v>5</v>
      </c>
      <c r="D362" s="661">
        <v>6</v>
      </c>
      <c r="E362" s="205" t="s">
        <v>532</v>
      </c>
      <c r="F362" s="287">
        <v>440000</v>
      </c>
      <c r="G362" s="287">
        <v>203809</v>
      </c>
      <c r="H362" s="287">
        <f t="shared" si="7"/>
        <v>236191</v>
      </c>
      <c r="I362" s="287">
        <v>491662</v>
      </c>
      <c r="O362" s="660"/>
    </row>
    <row r="363" spans="1:15" s="655" customFormat="1" ht="17.25" customHeight="1">
      <c r="A363" s="661">
        <v>78052</v>
      </c>
      <c r="B363" s="661">
        <v>4</v>
      </c>
      <c r="C363" s="661">
        <v>5</v>
      </c>
      <c r="D363" s="661">
        <v>6</v>
      </c>
      <c r="E363" s="205" t="s">
        <v>483</v>
      </c>
      <c r="F363" s="406">
        <v>0</v>
      </c>
      <c r="G363" s="287">
        <v>209445</v>
      </c>
      <c r="H363" s="287">
        <f t="shared" si="7"/>
        <v>-209445</v>
      </c>
      <c r="I363" s="287">
        <v>171750</v>
      </c>
      <c r="O363" s="660"/>
    </row>
    <row r="364" spans="1:15" s="655" customFormat="1" ht="17.25" customHeight="1">
      <c r="A364" s="661">
        <v>78053</v>
      </c>
      <c r="B364" s="661">
        <v>4</v>
      </c>
      <c r="C364" s="661">
        <v>5</v>
      </c>
      <c r="D364" s="661">
        <v>6</v>
      </c>
      <c r="E364" s="205" t="s">
        <v>484</v>
      </c>
      <c r="F364" s="287">
        <v>230600</v>
      </c>
      <c r="G364" s="287">
        <v>216209</v>
      </c>
      <c r="H364" s="287">
        <f t="shared" si="7"/>
        <v>14391</v>
      </c>
      <c r="I364" s="287">
        <v>302969</v>
      </c>
      <c r="O364" s="660"/>
    </row>
    <row r="365" spans="1:15" s="655" customFormat="1" ht="17.25" customHeight="1">
      <c r="A365" s="661">
        <v>78054</v>
      </c>
      <c r="B365" s="661">
        <v>4</v>
      </c>
      <c r="C365" s="661">
        <v>5</v>
      </c>
      <c r="D365" s="661">
        <v>6</v>
      </c>
      <c r="E365" s="205" t="s">
        <v>485</v>
      </c>
      <c r="F365" s="287">
        <v>56011</v>
      </c>
      <c r="G365" s="287">
        <v>769568</v>
      </c>
      <c r="H365" s="287">
        <f t="shared" si="7"/>
        <v>-713557</v>
      </c>
      <c r="I365" s="287">
        <v>1179754</v>
      </c>
      <c r="O365" s="660"/>
    </row>
    <row r="366" spans="1:15" s="655" customFormat="1" ht="17.25" customHeight="1">
      <c r="A366" s="661">
        <v>78055</v>
      </c>
      <c r="B366" s="661">
        <v>4</v>
      </c>
      <c r="C366" s="661">
        <v>5</v>
      </c>
      <c r="D366" s="661">
        <v>6</v>
      </c>
      <c r="E366" s="205" t="s">
        <v>708</v>
      </c>
      <c r="F366" s="287">
        <v>1232405</v>
      </c>
      <c r="G366" s="287">
        <v>587282</v>
      </c>
      <c r="H366" s="287">
        <f t="shared" si="7"/>
        <v>645123</v>
      </c>
      <c r="I366" s="287">
        <v>373899</v>
      </c>
      <c r="O366" s="660"/>
    </row>
    <row r="367" spans="1:15" s="655" customFormat="1" ht="17.25" customHeight="1">
      <c r="A367" s="661">
        <v>78056</v>
      </c>
      <c r="B367" s="661">
        <v>4</v>
      </c>
      <c r="C367" s="661">
        <v>5</v>
      </c>
      <c r="D367" s="661">
        <v>6</v>
      </c>
      <c r="E367" s="205" t="s">
        <v>854</v>
      </c>
      <c r="F367" s="287">
        <v>32600</v>
      </c>
      <c r="G367" s="287">
        <v>20303</v>
      </c>
      <c r="H367" s="287">
        <f t="shared" si="7"/>
        <v>12297</v>
      </c>
      <c r="I367" s="287">
        <v>18191</v>
      </c>
      <c r="O367" s="660"/>
    </row>
    <row r="368" spans="1:15" s="655" customFormat="1" ht="17.25" customHeight="1">
      <c r="A368" s="661">
        <v>78201</v>
      </c>
      <c r="B368" s="661">
        <v>4</v>
      </c>
      <c r="C368" s="661">
        <v>5</v>
      </c>
      <c r="D368" s="661">
        <v>6</v>
      </c>
      <c r="E368" s="205" t="s">
        <v>855</v>
      </c>
      <c r="F368" s="287">
        <v>51789</v>
      </c>
      <c r="G368" s="287">
        <v>44444</v>
      </c>
      <c r="H368" s="287">
        <f t="shared" si="7"/>
        <v>7345</v>
      </c>
      <c r="I368" s="287">
        <v>23497</v>
      </c>
      <c r="O368" s="660"/>
    </row>
    <row r="369" spans="1:15" s="655" customFormat="1" ht="17.25" customHeight="1">
      <c r="A369" s="661">
        <v>78202</v>
      </c>
      <c r="B369" s="661">
        <v>4</v>
      </c>
      <c r="C369" s="661">
        <v>5</v>
      </c>
      <c r="D369" s="661">
        <v>6</v>
      </c>
      <c r="E369" s="205" t="s">
        <v>856</v>
      </c>
      <c r="F369" s="287">
        <v>286615</v>
      </c>
      <c r="G369" s="287">
        <v>246902</v>
      </c>
      <c r="H369" s="287">
        <f t="shared" si="7"/>
        <v>39713</v>
      </c>
      <c r="I369" s="287">
        <v>242583</v>
      </c>
      <c r="O369" s="660"/>
    </row>
    <row r="370" spans="1:15" s="655" customFormat="1" ht="17.25" customHeight="1">
      <c r="A370" s="661">
        <v>78203</v>
      </c>
      <c r="B370" s="661">
        <v>4</v>
      </c>
      <c r="C370" s="661">
        <v>5</v>
      </c>
      <c r="D370" s="661">
        <v>6</v>
      </c>
      <c r="E370" s="205" t="s">
        <v>857</v>
      </c>
      <c r="F370" s="287">
        <v>6759</v>
      </c>
      <c r="G370" s="287">
        <v>894</v>
      </c>
      <c r="H370" s="287">
        <f t="shared" si="7"/>
        <v>5865</v>
      </c>
      <c r="I370" s="287">
        <v>5657</v>
      </c>
      <c r="O370" s="660"/>
    </row>
    <row r="371" spans="1:15" s="655" customFormat="1" ht="17.25" customHeight="1">
      <c r="A371" s="661">
        <v>78204</v>
      </c>
      <c r="B371" s="661">
        <v>4</v>
      </c>
      <c r="C371" s="661">
        <v>5</v>
      </c>
      <c r="D371" s="661">
        <v>6</v>
      </c>
      <c r="E371" s="205" t="s">
        <v>858</v>
      </c>
      <c r="F371" s="287">
        <v>71246</v>
      </c>
      <c r="G371" s="287">
        <v>40152</v>
      </c>
      <c r="H371" s="287">
        <f t="shared" si="7"/>
        <v>31094</v>
      </c>
      <c r="I371" s="287">
        <v>56107</v>
      </c>
      <c r="O371" s="660"/>
    </row>
    <row r="372" spans="1:15" s="655" customFormat="1" ht="17.25" customHeight="1">
      <c r="A372" s="661">
        <v>78205</v>
      </c>
      <c r="B372" s="661">
        <v>4</v>
      </c>
      <c r="C372" s="661">
        <v>5</v>
      </c>
      <c r="D372" s="661">
        <v>6</v>
      </c>
      <c r="E372" s="205" t="s">
        <v>709</v>
      </c>
      <c r="F372" s="287">
        <v>63600</v>
      </c>
      <c r="G372" s="287">
        <v>156267</v>
      </c>
      <c r="H372" s="287">
        <f t="shared" si="7"/>
        <v>-92667</v>
      </c>
      <c r="I372" s="287">
        <v>112443</v>
      </c>
      <c r="O372" s="660"/>
    </row>
    <row r="373" spans="1:15" s="655" customFormat="1" ht="17.25" customHeight="1">
      <c r="A373" s="661">
        <v>78206</v>
      </c>
      <c r="B373" s="661">
        <v>4</v>
      </c>
      <c r="C373" s="661">
        <v>5</v>
      </c>
      <c r="D373" s="661">
        <v>6</v>
      </c>
      <c r="E373" s="205" t="s">
        <v>859</v>
      </c>
      <c r="F373" s="287">
        <v>44305</v>
      </c>
      <c r="G373" s="287">
        <v>43989</v>
      </c>
      <c r="H373" s="287">
        <f t="shared" si="7"/>
        <v>316</v>
      </c>
      <c r="I373" s="287">
        <v>35131</v>
      </c>
      <c r="O373" s="660"/>
    </row>
    <row r="374" spans="1:15" s="655" customFormat="1" ht="17.25" customHeight="1">
      <c r="A374" s="661">
        <v>78207</v>
      </c>
      <c r="B374" s="661">
        <v>4</v>
      </c>
      <c r="C374" s="661">
        <v>5</v>
      </c>
      <c r="D374" s="661">
        <v>6</v>
      </c>
      <c r="E374" s="205" t="s">
        <v>823</v>
      </c>
      <c r="F374" s="406">
        <v>0</v>
      </c>
      <c r="G374" s="287">
        <v>1022</v>
      </c>
      <c r="H374" s="287">
        <f t="shared" si="7"/>
        <v>-1022</v>
      </c>
      <c r="I374" s="287">
        <v>2696</v>
      </c>
      <c r="O374" s="660"/>
    </row>
    <row r="375" spans="1:15" s="655" customFormat="1" ht="17.25" customHeight="1">
      <c r="A375" s="661">
        <v>78208</v>
      </c>
      <c r="B375" s="661">
        <v>4</v>
      </c>
      <c r="C375" s="661">
        <v>5</v>
      </c>
      <c r="D375" s="661">
        <v>6</v>
      </c>
      <c r="E375" s="205" t="s">
        <v>912</v>
      </c>
      <c r="F375" s="406">
        <v>0</v>
      </c>
      <c r="G375" s="287">
        <v>2980</v>
      </c>
      <c r="H375" s="287">
        <f t="shared" si="7"/>
        <v>-2980</v>
      </c>
      <c r="I375" s="406">
        <v>0</v>
      </c>
      <c r="O375" s="660"/>
    </row>
    <row r="376" spans="1:15" s="655" customFormat="1" ht="17.25" customHeight="1">
      <c r="A376" s="661">
        <v>78211</v>
      </c>
      <c r="B376" s="661">
        <v>4</v>
      </c>
      <c r="C376" s="661">
        <v>5</v>
      </c>
      <c r="D376" s="661">
        <v>6</v>
      </c>
      <c r="E376" s="205" t="s">
        <v>824</v>
      </c>
      <c r="F376" s="406">
        <v>0</v>
      </c>
      <c r="G376" s="287">
        <v>7897</v>
      </c>
      <c r="H376" s="287">
        <f t="shared" si="7"/>
        <v>-7897</v>
      </c>
      <c r="I376" s="287">
        <v>6170</v>
      </c>
      <c r="O376" s="660"/>
    </row>
    <row r="377" spans="1:15" s="655" customFormat="1" ht="17.25" customHeight="1">
      <c r="A377" s="661">
        <v>78212</v>
      </c>
      <c r="B377" s="661">
        <v>4</v>
      </c>
      <c r="C377" s="661">
        <v>5</v>
      </c>
      <c r="D377" s="661">
        <v>6</v>
      </c>
      <c r="E377" s="205" t="s">
        <v>710</v>
      </c>
      <c r="F377" s="406">
        <v>0</v>
      </c>
      <c r="G377" s="287">
        <v>4030</v>
      </c>
      <c r="H377" s="287">
        <f t="shared" si="7"/>
        <v>-4030</v>
      </c>
      <c r="I377" s="287">
        <v>385</v>
      </c>
      <c r="O377" s="660"/>
    </row>
    <row r="378" spans="1:15" s="655" customFormat="1" ht="17.25" hidden="1" customHeight="1">
      <c r="A378" s="661">
        <v>78213</v>
      </c>
      <c r="B378" s="661">
        <v>4</v>
      </c>
      <c r="C378" s="661">
        <v>5</v>
      </c>
      <c r="D378" s="661">
        <v>6</v>
      </c>
      <c r="E378" s="205" t="s">
        <v>711</v>
      </c>
      <c r="F378" s="406">
        <v>0</v>
      </c>
      <c r="G378" s="406">
        <v>0</v>
      </c>
      <c r="H378" s="406">
        <f t="shared" si="7"/>
        <v>0</v>
      </c>
      <c r="I378" s="400">
        <v>0</v>
      </c>
      <c r="O378" s="660"/>
    </row>
    <row r="379" spans="1:15" s="655" customFormat="1" ht="17.25" customHeight="1">
      <c r="A379" s="661">
        <v>78215</v>
      </c>
      <c r="B379" s="661">
        <v>4</v>
      </c>
      <c r="C379" s="661">
        <v>5</v>
      </c>
      <c r="D379" s="661">
        <v>6</v>
      </c>
      <c r="E379" s="205" t="s">
        <v>860</v>
      </c>
      <c r="F379" s="287">
        <v>336130</v>
      </c>
      <c r="G379" s="287">
        <v>72158</v>
      </c>
      <c r="H379" s="287">
        <f t="shared" si="7"/>
        <v>263972</v>
      </c>
      <c r="I379" s="287">
        <v>4133</v>
      </c>
      <c r="O379" s="660"/>
    </row>
    <row r="380" spans="1:15" s="660" customFormat="1" ht="17.25" customHeight="1">
      <c r="A380" s="659"/>
      <c r="B380" s="659">
        <v>5</v>
      </c>
      <c r="C380" s="659">
        <v>5</v>
      </c>
      <c r="D380" s="659">
        <v>6</v>
      </c>
      <c r="E380" s="200" t="s">
        <v>758</v>
      </c>
      <c r="F380" s="536">
        <f>SUM(F381:F393)</f>
        <v>7380771</v>
      </c>
      <c r="G380" s="536">
        <f>SUM(G381:G393)</f>
        <v>7171752</v>
      </c>
      <c r="H380" s="536">
        <f t="shared" si="7"/>
        <v>209019</v>
      </c>
      <c r="I380" s="536">
        <f>SUM(I381:I393)</f>
        <v>6961514</v>
      </c>
    </row>
    <row r="381" spans="1:15" s="655" customFormat="1" ht="17.25" customHeight="1">
      <c r="A381" s="661">
        <v>78032</v>
      </c>
      <c r="B381" s="661">
        <v>5</v>
      </c>
      <c r="C381" s="661">
        <v>5</v>
      </c>
      <c r="D381" s="661">
        <v>6</v>
      </c>
      <c r="E381" s="205" t="s">
        <v>759</v>
      </c>
      <c r="F381" s="287">
        <v>46300</v>
      </c>
      <c r="G381" s="287">
        <v>27622</v>
      </c>
      <c r="H381" s="287">
        <f t="shared" si="7"/>
        <v>18678</v>
      </c>
      <c r="I381" s="287">
        <v>84385</v>
      </c>
      <c r="O381" s="660"/>
    </row>
    <row r="382" spans="1:15" s="655" customFormat="1" ht="17.25" hidden="1" customHeight="1">
      <c r="A382" s="661">
        <v>78033</v>
      </c>
      <c r="B382" s="661">
        <v>5</v>
      </c>
      <c r="C382" s="661">
        <v>5</v>
      </c>
      <c r="D382" s="661">
        <v>6</v>
      </c>
      <c r="E382" s="205" t="s">
        <v>760</v>
      </c>
      <c r="F382" s="406">
        <v>0</v>
      </c>
      <c r="G382" s="406">
        <v>0</v>
      </c>
      <c r="H382" s="406">
        <f t="shared" si="7"/>
        <v>0</v>
      </c>
      <c r="I382" s="400">
        <v>0</v>
      </c>
      <c r="O382" s="660"/>
    </row>
    <row r="383" spans="1:15" s="655" customFormat="1" ht="17.25" customHeight="1">
      <c r="A383" s="661">
        <v>78035</v>
      </c>
      <c r="B383" s="661">
        <v>5</v>
      </c>
      <c r="C383" s="661">
        <v>5</v>
      </c>
      <c r="D383" s="661">
        <v>6</v>
      </c>
      <c r="E383" s="205" t="s">
        <v>761</v>
      </c>
      <c r="F383" s="287">
        <v>2927500</v>
      </c>
      <c r="G383" s="287">
        <v>1848160</v>
      </c>
      <c r="H383" s="287">
        <f t="shared" si="7"/>
        <v>1079340</v>
      </c>
      <c r="I383" s="287">
        <v>1941664</v>
      </c>
      <c r="O383" s="660"/>
    </row>
    <row r="384" spans="1:15" s="655" customFormat="1" ht="17.25" customHeight="1">
      <c r="A384" s="661">
        <v>78036</v>
      </c>
      <c r="B384" s="661">
        <v>5</v>
      </c>
      <c r="C384" s="661">
        <v>5</v>
      </c>
      <c r="D384" s="661">
        <v>6</v>
      </c>
      <c r="E384" s="205" t="s">
        <v>762</v>
      </c>
      <c r="F384" s="287">
        <v>4000</v>
      </c>
      <c r="G384" s="287">
        <v>3507</v>
      </c>
      <c r="H384" s="287">
        <f t="shared" si="7"/>
        <v>493</v>
      </c>
      <c r="I384" s="287">
        <v>5942</v>
      </c>
      <c r="O384" s="660"/>
    </row>
    <row r="385" spans="1:15" s="655" customFormat="1" ht="17.25" customHeight="1">
      <c r="A385" s="661">
        <v>78037</v>
      </c>
      <c r="B385" s="661">
        <v>5</v>
      </c>
      <c r="C385" s="661">
        <v>5</v>
      </c>
      <c r="D385" s="661">
        <v>6</v>
      </c>
      <c r="E385" s="205" t="s">
        <v>763</v>
      </c>
      <c r="F385" s="287">
        <v>100000</v>
      </c>
      <c r="G385" s="287">
        <v>611530</v>
      </c>
      <c r="H385" s="287">
        <f t="shared" si="7"/>
        <v>-511530</v>
      </c>
      <c r="I385" s="287">
        <v>223949</v>
      </c>
      <c r="O385" s="660"/>
    </row>
    <row r="386" spans="1:15" s="655" customFormat="1" ht="17.25" customHeight="1">
      <c r="A386" s="661">
        <v>78041</v>
      </c>
      <c r="B386" s="661">
        <v>5</v>
      </c>
      <c r="C386" s="661">
        <v>5</v>
      </c>
      <c r="D386" s="661">
        <v>6</v>
      </c>
      <c r="E386" s="205" t="s">
        <v>529</v>
      </c>
      <c r="F386" s="287">
        <v>24800</v>
      </c>
      <c r="G386" s="287">
        <v>890</v>
      </c>
      <c r="H386" s="287">
        <f t="shared" si="7"/>
        <v>23910</v>
      </c>
      <c r="I386" s="406">
        <v>0</v>
      </c>
      <c r="O386" s="660"/>
    </row>
    <row r="387" spans="1:15" s="655" customFormat="1" ht="17.25" customHeight="1">
      <c r="A387" s="661">
        <v>78044</v>
      </c>
      <c r="B387" s="661">
        <v>5</v>
      </c>
      <c r="C387" s="661">
        <v>5</v>
      </c>
      <c r="D387" s="661">
        <v>6</v>
      </c>
      <c r="E387" s="205" t="s">
        <v>764</v>
      </c>
      <c r="F387" s="287">
        <v>655663</v>
      </c>
      <c r="G387" s="287">
        <v>536179</v>
      </c>
      <c r="H387" s="287">
        <f>F387-G387</f>
        <v>119484</v>
      </c>
      <c r="I387" s="287">
        <v>291683</v>
      </c>
      <c r="O387" s="660"/>
    </row>
    <row r="388" spans="1:15" s="655" customFormat="1" ht="17.25" customHeight="1">
      <c r="A388" s="661">
        <v>78045</v>
      </c>
      <c r="B388" s="661">
        <v>5</v>
      </c>
      <c r="C388" s="661">
        <v>5</v>
      </c>
      <c r="D388" s="661">
        <v>6</v>
      </c>
      <c r="E388" s="205" t="s">
        <v>765</v>
      </c>
      <c r="F388" s="287">
        <v>467637</v>
      </c>
      <c r="G388" s="287">
        <v>389193</v>
      </c>
      <c r="H388" s="287">
        <f t="shared" si="7"/>
        <v>78444</v>
      </c>
      <c r="I388" s="287">
        <v>549118</v>
      </c>
      <c r="O388" s="660"/>
    </row>
    <row r="389" spans="1:15" s="655" customFormat="1" ht="17.25" customHeight="1">
      <c r="A389" s="661">
        <v>78046</v>
      </c>
      <c r="B389" s="661">
        <v>5</v>
      </c>
      <c r="C389" s="661">
        <v>5</v>
      </c>
      <c r="D389" s="661">
        <v>6</v>
      </c>
      <c r="E389" s="205" t="s">
        <v>766</v>
      </c>
      <c r="F389" s="287">
        <v>2281726</v>
      </c>
      <c r="G389" s="287">
        <v>2525361</v>
      </c>
      <c r="H389" s="287">
        <f t="shared" si="7"/>
        <v>-243635</v>
      </c>
      <c r="I389" s="287">
        <v>2647708</v>
      </c>
      <c r="O389" s="660"/>
    </row>
    <row r="390" spans="1:15" s="655" customFormat="1" ht="17.25" customHeight="1">
      <c r="A390" s="661">
        <v>78047</v>
      </c>
      <c r="B390" s="661">
        <v>5</v>
      </c>
      <c r="C390" s="661">
        <v>5</v>
      </c>
      <c r="D390" s="661">
        <v>6</v>
      </c>
      <c r="E390" s="205" t="s">
        <v>533</v>
      </c>
      <c r="F390" s="287">
        <v>297047</v>
      </c>
      <c r="G390" s="287">
        <v>497278</v>
      </c>
      <c r="H390" s="287">
        <f t="shared" si="7"/>
        <v>-200231</v>
      </c>
      <c r="I390" s="287">
        <v>429649</v>
      </c>
      <c r="O390" s="660"/>
    </row>
    <row r="391" spans="1:15" s="655" customFormat="1" ht="17.25" customHeight="1">
      <c r="A391" s="661">
        <v>78048</v>
      </c>
      <c r="B391" s="661">
        <v>5</v>
      </c>
      <c r="C391" s="661">
        <v>5</v>
      </c>
      <c r="D391" s="661">
        <v>6</v>
      </c>
      <c r="E391" s="205" t="s">
        <v>535</v>
      </c>
      <c r="F391" s="287">
        <v>134275</v>
      </c>
      <c r="G391" s="287">
        <v>41466</v>
      </c>
      <c r="H391" s="287">
        <f t="shared" si="7"/>
        <v>92809</v>
      </c>
      <c r="I391" s="287">
        <v>14524</v>
      </c>
      <c r="O391" s="660"/>
    </row>
    <row r="392" spans="1:15" s="655" customFormat="1" ht="17.25" customHeight="1">
      <c r="A392" s="661">
        <v>78998</v>
      </c>
      <c r="B392" s="661">
        <v>5</v>
      </c>
      <c r="C392" s="661">
        <v>5</v>
      </c>
      <c r="D392" s="661">
        <v>6</v>
      </c>
      <c r="E392" s="205" t="s">
        <v>534</v>
      </c>
      <c r="F392" s="287">
        <v>67722</v>
      </c>
      <c r="G392" s="287">
        <v>636136</v>
      </c>
      <c r="H392" s="287">
        <f t="shared" si="7"/>
        <v>-568414</v>
      </c>
      <c r="I392" s="287">
        <v>747325</v>
      </c>
      <c r="O392" s="660"/>
    </row>
    <row r="393" spans="1:15" s="655" customFormat="1" ht="17.25" customHeight="1">
      <c r="A393" s="661">
        <v>78999</v>
      </c>
      <c r="B393" s="661">
        <v>5</v>
      </c>
      <c r="C393" s="661">
        <v>5</v>
      </c>
      <c r="D393" s="661">
        <v>6</v>
      </c>
      <c r="E393" s="205" t="s">
        <v>486</v>
      </c>
      <c r="F393" s="287">
        <v>374101</v>
      </c>
      <c r="G393" s="287">
        <v>54430</v>
      </c>
      <c r="H393" s="287">
        <f t="shared" si="7"/>
        <v>319671</v>
      </c>
      <c r="I393" s="287">
        <v>25567</v>
      </c>
      <c r="O393" s="660"/>
    </row>
    <row r="394" spans="1:15" s="660" customFormat="1" ht="17.25" customHeight="1">
      <c r="A394" s="659"/>
      <c r="B394" s="659">
        <v>6</v>
      </c>
      <c r="C394" s="659">
        <v>5</v>
      </c>
      <c r="D394" s="659">
        <v>6</v>
      </c>
      <c r="E394" s="200" t="s">
        <v>487</v>
      </c>
      <c r="F394" s="536">
        <f>SUM(F395:F403)</f>
        <v>3523545</v>
      </c>
      <c r="G394" s="536">
        <f>SUM(G395:G403)</f>
        <v>4400914</v>
      </c>
      <c r="H394" s="536">
        <f t="shared" si="7"/>
        <v>-877369</v>
      </c>
      <c r="I394" s="536">
        <f>SUM(I395:I403)</f>
        <v>4735475</v>
      </c>
    </row>
    <row r="395" spans="1:15" s="655" customFormat="1" ht="17.25" customHeight="1">
      <c r="A395" s="661">
        <v>78048</v>
      </c>
      <c r="B395" s="661">
        <v>6</v>
      </c>
      <c r="C395" s="661">
        <v>5</v>
      </c>
      <c r="D395" s="661">
        <v>6</v>
      </c>
      <c r="E395" s="205" t="s">
        <v>535</v>
      </c>
      <c r="F395" s="287">
        <v>80000</v>
      </c>
      <c r="G395" s="287">
        <v>163836</v>
      </c>
      <c r="H395" s="287">
        <f t="shared" si="7"/>
        <v>-83836</v>
      </c>
      <c r="I395" s="287">
        <v>283214</v>
      </c>
      <c r="O395" s="660"/>
    </row>
    <row r="396" spans="1:15" s="655" customFormat="1" ht="17.25" customHeight="1">
      <c r="A396" s="661">
        <v>78091</v>
      </c>
      <c r="B396" s="661">
        <v>6</v>
      </c>
      <c r="C396" s="661">
        <v>5</v>
      </c>
      <c r="D396" s="661">
        <v>6</v>
      </c>
      <c r="E396" s="205" t="s">
        <v>536</v>
      </c>
      <c r="F396" s="287">
        <v>734000</v>
      </c>
      <c r="G396" s="287">
        <v>1106342</v>
      </c>
      <c r="H396" s="287">
        <f>F396-G396</f>
        <v>-372342</v>
      </c>
      <c r="I396" s="287">
        <v>743706</v>
      </c>
      <c r="O396" s="660"/>
    </row>
    <row r="397" spans="1:15" s="655" customFormat="1" ht="17.25" customHeight="1">
      <c r="A397" s="661">
        <v>78092</v>
      </c>
      <c r="B397" s="661">
        <v>6</v>
      </c>
      <c r="C397" s="661">
        <v>5</v>
      </c>
      <c r="D397" s="661">
        <v>6</v>
      </c>
      <c r="E397" s="205" t="s">
        <v>537</v>
      </c>
      <c r="F397" s="287">
        <v>253821</v>
      </c>
      <c r="G397" s="287">
        <v>185498</v>
      </c>
      <c r="H397" s="287">
        <f>F397-G397</f>
        <v>68323</v>
      </c>
      <c r="I397" s="287">
        <v>339760</v>
      </c>
      <c r="O397" s="660"/>
    </row>
    <row r="398" spans="1:15" s="655" customFormat="1" ht="17.25" customHeight="1">
      <c r="A398" s="661">
        <v>78093</v>
      </c>
      <c r="B398" s="661">
        <v>6</v>
      </c>
      <c r="C398" s="661">
        <v>5</v>
      </c>
      <c r="D398" s="661">
        <v>6</v>
      </c>
      <c r="E398" s="205" t="s">
        <v>538</v>
      </c>
      <c r="F398" s="287">
        <v>337500</v>
      </c>
      <c r="G398" s="287">
        <v>380796</v>
      </c>
      <c r="H398" s="287">
        <f t="shared" si="7"/>
        <v>-43296</v>
      </c>
      <c r="I398" s="287">
        <v>520041</v>
      </c>
      <c r="O398" s="660"/>
    </row>
    <row r="399" spans="1:15" s="655" customFormat="1" ht="17.25" customHeight="1">
      <c r="A399" s="661">
        <v>78094</v>
      </c>
      <c r="B399" s="661">
        <v>6</v>
      </c>
      <c r="C399" s="661">
        <v>5</v>
      </c>
      <c r="D399" s="661">
        <v>6</v>
      </c>
      <c r="E399" s="205" t="s">
        <v>539</v>
      </c>
      <c r="F399" s="287">
        <v>1250000</v>
      </c>
      <c r="G399" s="287">
        <v>1461121</v>
      </c>
      <c r="H399" s="287">
        <f t="shared" si="7"/>
        <v>-211121</v>
      </c>
      <c r="I399" s="287">
        <v>1447170</v>
      </c>
      <c r="O399" s="660"/>
    </row>
    <row r="400" spans="1:15" s="655" customFormat="1" ht="17.25" customHeight="1">
      <c r="A400" s="661">
        <v>78111</v>
      </c>
      <c r="B400" s="661">
        <v>6</v>
      </c>
      <c r="C400" s="661">
        <v>5</v>
      </c>
      <c r="D400" s="661">
        <v>6</v>
      </c>
      <c r="E400" s="205" t="s">
        <v>767</v>
      </c>
      <c r="F400" s="287">
        <v>178787</v>
      </c>
      <c r="G400" s="287">
        <v>211542</v>
      </c>
      <c r="H400" s="287">
        <f t="shared" si="7"/>
        <v>-32755</v>
      </c>
      <c r="I400" s="287">
        <v>294217</v>
      </c>
      <c r="O400" s="660"/>
    </row>
    <row r="401" spans="1:15" s="655" customFormat="1" ht="17.25" customHeight="1">
      <c r="A401" s="661">
        <v>78112</v>
      </c>
      <c r="B401" s="661">
        <v>6</v>
      </c>
      <c r="C401" s="661">
        <v>5</v>
      </c>
      <c r="D401" s="661">
        <v>6</v>
      </c>
      <c r="E401" s="205" t="s">
        <v>540</v>
      </c>
      <c r="F401" s="287">
        <v>15000</v>
      </c>
      <c r="G401" s="406">
        <v>0</v>
      </c>
      <c r="H401" s="287">
        <f t="shared" si="7"/>
        <v>15000</v>
      </c>
      <c r="I401" s="400">
        <v>0</v>
      </c>
      <c r="O401" s="660"/>
    </row>
    <row r="402" spans="1:15" s="655" customFormat="1" ht="17.25" customHeight="1">
      <c r="A402" s="661">
        <v>78998</v>
      </c>
      <c r="B402" s="661">
        <v>6</v>
      </c>
      <c r="C402" s="661">
        <v>5</v>
      </c>
      <c r="D402" s="661">
        <v>6</v>
      </c>
      <c r="E402" s="205" t="s">
        <v>541</v>
      </c>
      <c r="F402" s="287">
        <v>155580</v>
      </c>
      <c r="G402" s="287">
        <v>853964</v>
      </c>
      <c r="H402" s="287">
        <f t="shared" si="7"/>
        <v>-698384</v>
      </c>
      <c r="I402" s="287">
        <v>1106792</v>
      </c>
      <c r="O402" s="660"/>
    </row>
    <row r="403" spans="1:15" s="655" customFormat="1" ht="17.25" customHeight="1">
      <c r="A403" s="661">
        <v>78999</v>
      </c>
      <c r="B403" s="661">
        <v>6</v>
      </c>
      <c r="C403" s="661">
        <v>5</v>
      </c>
      <c r="D403" s="661">
        <v>6</v>
      </c>
      <c r="E403" s="205" t="s">
        <v>486</v>
      </c>
      <c r="F403" s="287">
        <v>518857</v>
      </c>
      <c r="G403" s="287">
        <v>37815</v>
      </c>
      <c r="H403" s="287">
        <f t="shared" si="7"/>
        <v>481042</v>
      </c>
      <c r="I403" s="287">
        <v>575</v>
      </c>
      <c r="O403" s="660"/>
    </row>
    <row r="404" spans="1:15" s="660" customFormat="1" ht="17.25" customHeight="1">
      <c r="A404" s="659"/>
      <c r="B404" s="659">
        <v>9</v>
      </c>
      <c r="C404" s="659">
        <v>5</v>
      </c>
      <c r="D404" s="659">
        <v>6</v>
      </c>
      <c r="E404" s="200" t="s">
        <v>350</v>
      </c>
      <c r="F404" s="681">
        <f>SUM(F405:F406)</f>
        <v>0</v>
      </c>
      <c r="G404" s="536">
        <f>SUM(G405:G406)</f>
        <v>-1157</v>
      </c>
      <c r="H404" s="536">
        <f t="shared" si="7"/>
        <v>1157</v>
      </c>
      <c r="I404" s="536">
        <f>SUM(I405:I406)</f>
        <v>969992</v>
      </c>
    </row>
    <row r="405" spans="1:15" s="655" customFormat="1" ht="17.25" customHeight="1">
      <c r="A405" s="661">
        <v>88888</v>
      </c>
      <c r="B405" s="661">
        <v>9</v>
      </c>
      <c r="C405" s="661">
        <v>5</v>
      </c>
      <c r="D405" s="661">
        <v>6</v>
      </c>
      <c r="E405" s="205" t="s">
        <v>478</v>
      </c>
      <c r="F405" s="406">
        <v>0</v>
      </c>
      <c r="G405" s="287">
        <v>-1157</v>
      </c>
      <c r="H405" s="287">
        <f t="shared" si="7"/>
        <v>1157</v>
      </c>
      <c r="I405" s="287">
        <v>969992</v>
      </c>
      <c r="O405" s="660"/>
    </row>
    <row r="406" spans="1:15" s="655" customFormat="1" hidden="1">
      <c r="A406" s="661">
        <v>88889</v>
      </c>
      <c r="B406" s="661">
        <v>9</v>
      </c>
      <c r="C406" s="661">
        <v>5</v>
      </c>
      <c r="D406" s="661">
        <v>6</v>
      </c>
      <c r="E406" s="205" t="s">
        <v>479</v>
      </c>
      <c r="F406" s="400">
        <v>0</v>
      </c>
      <c r="G406" s="400">
        <v>0</v>
      </c>
      <c r="H406" s="287">
        <f t="shared" si="7"/>
        <v>0</v>
      </c>
      <c r="I406" s="400">
        <v>0</v>
      </c>
      <c r="O406" s="660"/>
    </row>
    <row r="407" spans="1:15" s="660" customFormat="1" ht="17.25" customHeight="1">
      <c r="A407" s="659"/>
      <c r="B407" s="659"/>
      <c r="C407" s="659">
        <v>6</v>
      </c>
      <c r="D407" s="659">
        <v>6</v>
      </c>
      <c r="E407" s="200" t="s">
        <v>28</v>
      </c>
      <c r="F407" s="536">
        <f>F408+F415+F417</f>
        <v>738630719</v>
      </c>
      <c r="G407" s="536">
        <f>G408+G415+G417</f>
        <v>668488285</v>
      </c>
      <c r="H407" s="536">
        <f>F407-G407</f>
        <v>70142434</v>
      </c>
      <c r="I407" s="536">
        <f>I408+I415+I417</f>
        <v>729348815</v>
      </c>
    </row>
    <row r="408" spans="1:15" s="660" customFormat="1" ht="17.25" customHeight="1">
      <c r="A408" s="659"/>
      <c r="B408" s="659">
        <v>1</v>
      </c>
      <c r="C408" s="659">
        <v>6</v>
      </c>
      <c r="D408" s="659">
        <v>6</v>
      </c>
      <c r="E408" s="200" t="s">
        <v>488</v>
      </c>
      <c r="F408" s="536">
        <f>SUM(F409:F414)</f>
        <v>738260719</v>
      </c>
      <c r="G408" s="536">
        <f>SUM(G409:G414)</f>
        <v>668488285</v>
      </c>
      <c r="H408" s="536">
        <f t="shared" si="7"/>
        <v>69772434</v>
      </c>
      <c r="I408" s="536">
        <f>SUM(I409:I414)</f>
        <v>717848815</v>
      </c>
    </row>
    <row r="409" spans="1:15" s="660" customFormat="1" ht="17.25" customHeight="1">
      <c r="A409" s="661">
        <v>63014</v>
      </c>
      <c r="B409" s="661">
        <v>1</v>
      </c>
      <c r="C409" s="661">
        <v>6</v>
      </c>
      <c r="D409" s="661">
        <v>6</v>
      </c>
      <c r="E409" s="205" t="s">
        <v>725</v>
      </c>
      <c r="F409" s="287">
        <v>17840822</v>
      </c>
      <c r="G409" s="287">
        <v>17840821</v>
      </c>
      <c r="H409" s="287">
        <f t="shared" si="7"/>
        <v>1</v>
      </c>
      <c r="I409" s="287">
        <v>13761592</v>
      </c>
    </row>
    <row r="410" spans="1:15" s="660" customFormat="1" ht="17.25" customHeight="1">
      <c r="A410" s="661">
        <v>81536</v>
      </c>
      <c r="B410" s="661">
        <v>1</v>
      </c>
      <c r="C410" s="661">
        <v>6</v>
      </c>
      <c r="D410" s="661">
        <v>6</v>
      </c>
      <c r="E410" s="205" t="s">
        <v>861</v>
      </c>
      <c r="F410" s="406">
        <v>0</v>
      </c>
      <c r="G410" s="406">
        <v>0</v>
      </c>
      <c r="H410" s="406">
        <f t="shared" si="7"/>
        <v>0</v>
      </c>
      <c r="I410" s="287">
        <v>20000</v>
      </c>
    </row>
    <row r="411" spans="1:15" s="660" customFormat="1" ht="17.25" customHeight="1">
      <c r="A411" s="661">
        <v>81537</v>
      </c>
      <c r="B411" s="661">
        <v>1</v>
      </c>
      <c r="C411" s="661">
        <v>6</v>
      </c>
      <c r="D411" s="661">
        <v>6</v>
      </c>
      <c r="E411" s="205" t="s">
        <v>489</v>
      </c>
      <c r="F411" s="406">
        <v>0</v>
      </c>
      <c r="G411" s="406">
        <v>0</v>
      </c>
      <c r="H411" s="406">
        <f t="shared" si="7"/>
        <v>0</v>
      </c>
      <c r="I411" s="287">
        <v>20000</v>
      </c>
    </row>
    <row r="412" spans="1:15" s="655" customFormat="1" ht="17.25" customHeight="1">
      <c r="A412" s="661">
        <v>81901</v>
      </c>
      <c r="B412" s="661">
        <v>1</v>
      </c>
      <c r="C412" s="661">
        <v>6</v>
      </c>
      <c r="D412" s="661">
        <v>6</v>
      </c>
      <c r="E412" s="205" t="s">
        <v>488</v>
      </c>
      <c r="F412" s="287">
        <v>720419897</v>
      </c>
      <c r="G412" s="287">
        <v>650548507</v>
      </c>
      <c r="H412" s="287">
        <f t="shared" si="7"/>
        <v>69871390</v>
      </c>
      <c r="I412" s="287">
        <v>703950599</v>
      </c>
      <c r="O412" s="660"/>
    </row>
    <row r="413" spans="1:15" s="655" customFormat="1" ht="17.25" customHeight="1">
      <c r="A413" s="661">
        <v>81902</v>
      </c>
      <c r="B413" s="661">
        <v>1</v>
      </c>
      <c r="C413" s="661">
        <v>6</v>
      </c>
      <c r="D413" s="661">
        <v>6</v>
      </c>
      <c r="E413" s="205" t="s">
        <v>913</v>
      </c>
      <c r="F413" s="406">
        <v>0</v>
      </c>
      <c r="G413" s="287">
        <v>98957</v>
      </c>
      <c r="H413" s="287">
        <f t="shared" si="7"/>
        <v>-98957</v>
      </c>
      <c r="I413" s="287">
        <v>96624</v>
      </c>
      <c r="O413" s="660"/>
    </row>
    <row r="414" spans="1:15" s="655" customFormat="1" ht="17.25" hidden="1" customHeight="1">
      <c r="A414" s="661">
        <v>91001</v>
      </c>
      <c r="B414" s="661">
        <v>1</v>
      </c>
      <c r="C414" s="661">
        <v>6</v>
      </c>
      <c r="D414" s="661">
        <v>6</v>
      </c>
      <c r="E414" s="205" t="s">
        <v>668</v>
      </c>
      <c r="F414" s="406">
        <v>0</v>
      </c>
      <c r="G414" s="406">
        <v>0</v>
      </c>
      <c r="H414" s="287">
        <f t="shared" si="7"/>
        <v>0</v>
      </c>
      <c r="I414" s="406">
        <v>0</v>
      </c>
      <c r="O414" s="660"/>
    </row>
    <row r="415" spans="1:15" s="660" customFormat="1" ht="17.25" customHeight="1">
      <c r="A415" s="659"/>
      <c r="B415" s="659">
        <v>2</v>
      </c>
      <c r="C415" s="659">
        <v>6</v>
      </c>
      <c r="D415" s="659">
        <v>6</v>
      </c>
      <c r="E415" s="200" t="s">
        <v>774</v>
      </c>
      <c r="F415" s="406">
        <f>SUM(F416)</f>
        <v>0</v>
      </c>
      <c r="G415" s="406">
        <f>SUM(G416)</f>
        <v>0</v>
      </c>
      <c r="H415" s="406">
        <f t="shared" si="7"/>
        <v>0</v>
      </c>
      <c r="I415" s="536">
        <f>SUM(I416)</f>
        <v>11500000</v>
      </c>
    </row>
    <row r="416" spans="1:15" s="655" customFormat="1" ht="17.25" customHeight="1">
      <c r="A416" s="661">
        <v>81501</v>
      </c>
      <c r="B416" s="661">
        <v>2</v>
      </c>
      <c r="C416" s="661">
        <v>6</v>
      </c>
      <c r="D416" s="661">
        <v>6</v>
      </c>
      <c r="E416" s="205" t="s">
        <v>773</v>
      </c>
      <c r="F416" s="406">
        <f t="array" ref="F416">IFERROR(INDEX(#REF!,MATCH($D416&amp;$C416&amp;$B416&amp;$A416,#REF!&amp;#REF!&amp;#REF!&amp;#REF!,0)),0)</f>
        <v>0</v>
      </c>
      <c r="G416" s="406">
        <f t="array" ref="G416">IFERROR(INDEX(#REF!,MATCH($D416&amp;$C416&amp;$B416&amp;$A416,#REF!&amp;#REF!&amp;#REF!&amp;#REF!,0)),0)</f>
        <v>0</v>
      </c>
      <c r="H416" s="406">
        <f t="shared" si="7"/>
        <v>0</v>
      </c>
      <c r="I416" s="287">
        <v>11500000</v>
      </c>
      <c r="O416" s="660"/>
    </row>
    <row r="417" spans="1:15" s="660" customFormat="1" ht="17.25" customHeight="1">
      <c r="A417" s="659"/>
      <c r="B417" s="659">
        <v>9</v>
      </c>
      <c r="C417" s="659">
        <v>6</v>
      </c>
      <c r="D417" s="659">
        <v>6</v>
      </c>
      <c r="E417" s="200" t="s">
        <v>490</v>
      </c>
      <c r="F417" s="536">
        <f>SUM(F418:F419)</f>
        <v>370000</v>
      </c>
      <c r="G417" s="406">
        <f>SUM(G418:G419)</f>
        <v>0</v>
      </c>
      <c r="H417" s="536">
        <f t="shared" si="7"/>
        <v>370000</v>
      </c>
      <c r="I417" s="406">
        <f>SUM(I418:I419)</f>
        <v>0</v>
      </c>
    </row>
    <row r="418" spans="1:15" s="660" customFormat="1" ht="17.25" customHeight="1">
      <c r="A418" s="661">
        <v>81911</v>
      </c>
      <c r="B418" s="661">
        <v>9</v>
      </c>
      <c r="C418" s="661">
        <v>6</v>
      </c>
      <c r="D418" s="661">
        <v>6</v>
      </c>
      <c r="E418" s="205" t="s">
        <v>914</v>
      </c>
      <c r="F418" s="287">
        <v>370000</v>
      </c>
      <c r="G418" s="406">
        <v>0</v>
      </c>
      <c r="H418" s="287">
        <f t="shared" si="7"/>
        <v>370000</v>
      </c>
      <c r="I418" s="400">
        <v>0</v>
      </c>
    </row>
    <row r="419" spans="1:15" s="655" customFormat="1" ht="17.25" hidden="1" customHeight="1">
      <c r="A419" s="661">
        <v>88889</v>
      </c>
      <c r="B419" s="661">
        <v>9</v>
      </c>
      <c r="C419" s="661">
        <v>6</v>
      </c>
      <c r="D419" s="661">
        <v>6</v>
      </c>
      <c r="E419" s="205" t="s">
        <v>667</v>
      </c>
      <c r="F419" s="406">
        <v>0</v>
      </c>
      <c r="G419" s="406">
        <v>0</v>
      </c>
      <c r="H419" s="406">
        <f t="shared" si="7"/>
        <v>0</v>
      </c>
      <c r="I419" s="400">
        <v>0</v>
      </c>
      <c r="O419" s="660"/>
    </row>
    <row r="420" spans="1:15" s="660" customFormat="1" ht="17.25" customHeight="1">
      <c r="A420" s="659"/>
      <c r="B420" s="659"/>
      <c r="C420" s="659">
        <v>7</v>
      </c>
      <c r="D420" s="659">
        <v>6</v>
      </c>
      <c r="E420" s="200" t="s">
        <v>328</v>
      </c>
      <c r="F420" s="536">
        <f>F421+F433+F439+F444+F456+F458</f>
        <v>613087676</v>
      </c>
      <c r="G420" s="536">
        <f>G421+G433+G439+G444+G456+G458</f>
        <v>557846113</v>
      </c>
      <c r="H420" s="536">
        <f t="shared" si="7"/>
        <v>55241563</v>
      </c>
      <c r="I420" s="536">
        <f>I421+I433+I439+I444+I456+I458</f>
        <v>511214633</v>
      </c>
    </row>
    <row r="421" spans="1:15" s="660" customFormat="1" ht="17.25" customHeight="1">
      <c r="A421" s="659"/>
      <c r="B421" s="659">
        <v>3</v>
      </c>
      <c r="C421" s="659">
        <v>7</v>
      </c>
      <c r="D421" s="659">
        <v>6</v>
      </c>
      <c r="E421" s="200" t="s">
        <v>491</v>
      </c>
      <c r="F421" s="536">
        <f>SUM(F422:F432)</f>
        <v>188835000</v>
      </c>
      <c r="G421" s="536">
        <f>SUM(G422:G432)</f>
        <v>156505182</v>
      </c>
      <c r="H421" s="536">
        <f t="shared" si="7"/>
        <v>32329818</v>
      </c>
      <c r="I421" s="536">
        <f>SUM(I422:I432)</f>
        <v>143213989</v>
      </c>
    </row>
    <row r="422" spans="1:15" s="660" customFormat="1" ht="30" customHeight="1">
      <c r="A422" s="671">
        <v>80017</v>
      </c>
      <c r="B422" s="671">
        <v>3</v>
      </c>
      <c r="C422" s="671">
        <v>7</v>
      </c>
      <c r="D422" s="671">
        <v>6</v>
      </c>
      <c r="E422" s="678" t="s">
        <v>957</v>
      </c>
      <c r="F422" s="673">
        <v>17689860</v>
      </c>
      <c r="G422" s="673">
        <v>17689860</v>
      </c>
      <c r="H422" s="674">
        <f t="shared" si="7"/>
        <v>0</v>
      </c>
      <c r="I422" s="673">
        <v>17674462</v>
      </c>
    </row>
    <row r="423" spans="1:15" s="655" customFormat="1" ht="17.25" customHeight="1">
      <c r="A423" s="661">
        <v>80021</v>
      </c>
      <c r="B423" s="661">
        <v>3</v>
      </c>
      <c r="C423" s="661">
        <v>7</v>
      </c>
      <c r="D423" s="661">
        <v>6</v>
      </c>
      <c r="E423" s="205" t="s">
        <v>492</v>
      </c>
      <c r="F423" s="287">
        <v>41702</v>
      </c>
      <c r="G423" s="287">
        <v>42564</v>
      </c>
      <c r="H423" s="287">
        <f t="shared" si="7"/>
        <v>-862</v>
      </c>
      <c r="I423" s="287">
        <v>59409</v>
      </c>
      <c r="O423" s="660"/>
    </row>
    <row r="424" spans="1:15" s="655" customFormat="1" ht="17.25" customHeight="1">
      <c r="A424" s="661">
        <v>80022</v>
      </c>
      <c r="B424" s="661">
        <v>3</v>
      </c>
      <c r="C424" s="661">
        <v>7</v>
      </c>
      <c r="D424" s="661">
        <v>6</v>
      </c>
      <c r="E424" s="205" t="s">
        <v>493</v>
      </c>
      <c r="F424" s="287">
        <v>76983</v>
      </c>
      <c r="G424" s="287">
        <v>78579</v>
      </c>
      <c r="H424" s="287">
        <f t="shared" si="7"/>
        <v>-1596</v>
      </c>
      <c r="I424" s="287">
        <v>210513</v>
      </c>
      <c r="O424" s="660"/>
    </row>
    <row r="425" spans="1:15" s="655" customFormat="1" ht="17.25" customHeight="1">
      <c r="A425" s="661">
        <v>80023</v>
      </c>
      <c r="B425" s="661">
        <v>3</v>
      </c>
      <c r="C425" s="661">
        <v>7</v>
      </c>
      <c r="D425" s="661">
        <v>6</v>
      </c>
      <c r="E425" s="205" t="s">
        <v>494</v>
      </c>
      <c r="F425" s="287">
        <v>3071236</v>
      </c>
      <c r="G425" s="287">
        <v>2962372</v>
      </c>
      <c r="H425" s="287">
        <f t="shared" si="7"/>
        <v>108864</v>
      </c>
      <c r="I425" s="287">
        <v>3610192</v>
      </c>
      <c r="O425" s="660"/>
    </row>
    <row r="426" spans="1:15" s="655" customFormat="1" ht="17.25" customHeight="1">
      <c r="A426" s="661">
        <v>80024</v>
      </c>
      <c r="B426" s="661">
        <v>3</v>
      </c>
      <c r="C426" s="661">
        <v>7</v>
      </c>
      <c r="D426" s="661">
        <v>6</v>
      </c>
      <c r="E426" s="205" t="s">
        <v>495</v>
      </c>
      <c r="F426" s="287">
        <v>971698</v>
      </c>
      <c r="G426" s="287">
        <v>936562</v>
      </c>
      <c r="H426" s="287">
        <f t="shared" si="7"/>
        <v>35136</v>
      </c>
      <c r="I426" s="287">
        <v>1140352</v>
      </c>
      <c r="O426" s="660"/>
    </row>
    <row r="427" spans="1:15" s="655" customFormat="1" ht="17.25" customHeight="1">
      <c r="A427" s="661">
        <v>80025</v>
      </c>
      <c r="B427" s="661">
        <v>3</v>
      </c>
      <c r="C427" s="661">
        <v>7</v>
      </c>
      <c r="D427" s="661">
        <v>6</v>
      </c>
      <c r="E427" s="205" t="s">
        <v>496</v>
      </c>
      <c r="F427" s="287">
        <v>6481750</v>
      </c>
      <c r="G427" s="287">
        <v>6252781</v>
      </c>
      <c r="H427" s="287">
        <f t="shared" si="7"/>
        <v>228969</v>
      </c>
      <c r="I427" s="287">
        <v>6837225</v>
      </c>
      <c r="O427" s="660"/>
    </row>
    <row r="428" spans="1:15" s="655" customFormat="1" ht="17.25" customHeight="1">
      <c r="A428" s="661">
        <v>80026</v>
      </c>
      <c r="B428" s="661">
        <v>3</v>
      </c>
      <c r="C428" s="661">
        <v>7</v>
      </c>
      <c r="D428" s="661">
        <v>6</v>
      </c>
      <c r="E428" s="672" t="s">
        <v>915</v>
      </c>
      <c r="F428" s="406">
        <v>0</v>
      </c>
      <c r="G428" s="406">
        <v>0</v>
      </c>
      <c r="H428" s="406">
        <f t="shared" si="7"/>
        <v>0</v>
      </c>
      <c r="I428" s="287">
        <v>8123182</v>
      </c>
      <c r="O428" s="660"/>
    </row>
    <row r="429" spans="1:15" s="655" customFormat="1" ht="17.25" hidden="1" customHeight="1">
      <c r="A429" s="661">
        <v>80027</v>
      </c>
      <c r="B429" s="661">
        <v>3</v>
      </c>
      <c r="C429" s="661">
        <v>7</v>
      </c>
      <c r="D429" s="661">
        <v>6</v>
      </c>
      <c r="E429" s="205" t="s">
        <v>599</v>
      </c>
      <c r="F429" s="406">
        <v>0</v>
      </c>
      <c r="G429" s="406">
        <v>0</v>
      </c>
      <c r="H429" s="406">
        <f t="shared" si="7"/>
        <v>0</v>
      </c>
      <c r="I429" s="287"/>
      <c r="O429" s="660"/>
    </row>
    <row r="430" spans="1:15" s="655" customFormat="1" ht="17.25" customHeight="1">
      <c r="A430" s="661">
        <v>80029</v>
      </c>
      <c r="B430" s="661">
        <v>3</v>
      </c>
      <c r="C430" s="661">
        <v>7</v>
      </c>
      <c r="D430" s="661">
        <v>6</v>
      </c>
      <c r="E430" s="679" t="s">
        <v>768</v>
      </c>
      <c r="F430" s="287">
        <v>96589123</v>
      </c>
      <c r="G430" s="287">
        <v>96589123</v>
      </c>
      <c r="H430" s="406">
        <f t="shared" si="7"/>
        <v>0</v>
      </c>
      <c r="I430" s="287">
        <v>96792999</v>
      </c>
      <c r="O430" s="660"/>
    </row>
    <row r="431" spans="1:15" s="655" customFormat="1" ht="17.25" customHeight="1">
      <c r="A431" s="661">
        <v>80035</v>
      </c>
      <c r="B431" s="661">
        <v>3</v>
      </c>
      <c r="C431" s="661">
        <v>7</v>
      </c>
      <c r="D431" s="661">
        <v>6</v>
      </c>
      <c r="E431" s="205" t="s">
        <v>862</v>
      </c>
      <c r="F431" s="287">
        <v>28200000</v>
      </c>
      <c r="G431" s="287">
        <v>31953341</v>
      </c>
      <c r="H431" s="287">
        <f t="shared" si="7"/>
        <v>-3753341</v>
      </c>
      <c r="I431" s="287">
        <v>8765655</v>
      </c>
      <c r="O431" s="660"/>
    </row>
    <row r="432" spans="1:15" s="655" customFormat="1" ht="17.25" customHeight="1">
      <c r="A432" s="661">
        <v>80043</v>
      </c>
      <c r="B432" s="661">
        <v>3</v>
      </c>
      <c r="C432" s="661">
        <v>7</v>
      </c>
      <c r="D432" s="661">
        <v>6</v>
      </c>
      <c r="E432" s="205" t="s">
        <v>916</v>
      </c>
      <c r="F432" s="287">
        <v>35712648</v>
      </c>
      <c r="G432" s="406">
        <v>0</v>
      </c>
      <c r="H432" s="287">
        <f t="shared" si="7"/>
        <v>35712648</v>
      </c>
      <c r="I432" s="406">
        <v>0</v>
      </c>
      <c r="O432" s="660"/>
    </row>
    <row r="433" spans="1:15" s="660" customFormat="1" ht="17.25" customHeight="1">
      <c r="A433" s="659"/>
      <c r="B433" s="659">
        <v>4</v>
      </c>
      <c r="C433" s="659">
        <v>7</v>
      </c>
      <c r="D433" s="659">
        <v>6</v>
      </c>
      <c r="E433" s="200" t="s">
        <v>497</v>
      </c>
      <c r="F433" s="536">
        <f>SUM(F434:F438)</f>
        <v>107165000</v>
      </c>
      <c r="G433" s="536">
        <f>SUM(G434:G438)</f>
        <v>112952700</v>
      </c>
      <c r="H433" s="536">
        <f t="shared" si="7"/>
        <v>-5787700</v>
      </c>
      <c r="I433" s="536">
        <f>SUM(I434:I438)</f>
        <v>84141350</v>
      </c>
    </row>
    <row r="434" spans="1:15" s="660" customFormat="1" ht="17.25" customHeight="1">
      <c r="A434" s="661">
        <v>80011</v>
      </c>
      <c r="B434" s="661">
        <v>4</v>
      </c>
      <c r="C434" s="661">
        <v>7</v>
      </c>
      <c r="D434" s="661">
        <v>6</v>
      </c>
      <c r="E434" s="205" t="s">
        <v>769</v>
      </c>
      <c r="F434" s="287">
        <v>47555000</v>
      </c>
      <c r="G434" s="287">
        <v>52619583</v>
      </c>
      <c r="H434" s="287">
        <f t="shared" si="7"/>
        <v>-5064583</v>
      </c>
      <c r="I434" s="287">
        <v>48727222</v>
      </c>
    </row>
    <row r="435" spans="1:15" s="655" customFormat="1" ht="17.25" customHeight="1">
      <c r="A435" s="661">
        <v>80012</v>
      </c>
      <c r="B435" s="661">
        <v>4</v>
      </c>
      <c r="C435" s="661">
        <v>7</v>
      </c>
      <c r="D435" s="661">
        <v>6</v>
      </c>
      <c r="E435" s="205" t="s">
        <v>498</v>
      </c>
      <c r="F435" s="287">
        <v>20300000</v>
      </c>
      <c r="G435" s="287">
        <v>17935739</v>
      </c>
      <c r="H435" s="287">
        <f t="shared" ref="H435:H460" si="8">F435-G435</f>
        <v>2364261</v>
      </c>
      <c r="I435" s="287">
        <v>12131272</v>
      </c>
      <c r="O435" s="660"/>
    </row>
    <row r="436" spans="1:15" s="655" customFormat="1" ht="17.25" customHeight="1">
      <c r="A436" s="661">
        <v>80013</v>
      </c>
      <c r="B436" s="661">
        <v>4</v>
      </c>
      <c r="C436" s="661">
        <v>7</v>
      </c>
      <c r="D436" s="661">
        <v>6</v>
      </c>
      <c r="E436" s="205" t="s">
        <v>499</v>
      </c>
      <c r="F436" s="287">
        <v>1000000</v>
      </c>
      <c r="G436" s="287">
        <v>377299</v>
      </c>
      <c r="H436" s="287">
        <f t="shared" si="8"/>
        <v>622701</v>
      </c>
      <c r="I436" s="287">
        <v>814458</v>
      </c>
      <c r="O436" s="660"/>
    </row>
    <row r="437" spans="1:15" s="655" customFormat="1" ht="17.25" customHeight="1">
      <c r="A437" s="661">
        <v>80014</v>
      </c>
      <c r="B437" s="661">
        <v>4</v>
      </c>
      <c r="C437" s="661">
        <v>7</v>
      </c>
      <c r="D437" s="661">
        <v>6</v>
      </c>
      <c r="E437" s="205" t="s">
        <v>500</v>
      </c>
      <c r="F437" s="287">
        <v>1677000</v>
      </c>
      <c r="G437" s="287">
        <v>1323000</v>
      </c>
      <c r="H437" s="287">
        <f t="shared" si="8"/>
        <v>354000</v>
      </c>
      <c r="I437" s="287">
        <v>856170</v>
      </c>
      <c r="O437" s="660"/>
    </row>
    <row r="438" spans="1:15" s="655" customFormat="1" ht="17.25" customHeight="1">
      <c r="A438" s="661">
        <v>80016</v>
      </c>
      <c r="B438" s="661">
        <v>4</v>
      </c>
      <c r="C438" s="661">
        <v>7</v>
      </c>
      <c r="D438" s="661">
        <v>6</v>
      </c>
      <c r="E438" s="205" t="s">
        <v>917</v>
      </c>
      <c r="F438" s="287">
        <v>36633000</v>
      </c>
      <c r="G438" s="287">
        <v>40697079</v>
      </c>
      <c r="H438" s="287">
        <f t="shared" si="8"/>
        <v>-4064079</v>
      </c>
      <c r="I438" s="287">
        <v>21612228</v>
      </c>
      <c r="O438" s="660"/>
    </row>
    <row r="439" spans="1:15" s="660" customFormat="1" ht="17.25" customHeight="1">
      <c r="A439" s="659"/>
      <c r="B439" s="659">
        <v>5</v>
      </c>
      <c r="C439" s="659">
        <v>7</v>
      </c>
      <c r="D439" s="659">
        <v>6</v>
      </c>
      <c r="E439" s="200" t="s">
        <v>501</v>
      </c>
      <c r="F439" s="536">
        <f>SUM(F440:F443)</f>
        <v>57000000</v>
      </c>
      <c r="G439" s="536">
        <f>SUM(G440:G443)</f>
        <v>47335499</v>
      </c>
      <c r="H439" s="536">
        <f t="shared" si="8"/>
        <v>9664501</v>
      </c>
      <c r="I439" s="536">
        <f>SUM(I440:I443)</f>
        <v>57314788</v>
      </c>
    </row>
    <row r="440" spans="1:15" s="655" customFormat="1" ht="17.25" customHeight="1">
      <c r="A440" s="661">
        <v>81031</v>
      </c>
      <c r="B440" s="661">
        <v>5</v>
      </c>
      <c r="C440" s="661">
        <v>7</v>
      </c>
      <c r="D440" s="661">
        <v>6</v>
      </c>
      <c r="E440" s="205" t="s">
        <v>502</v>
      </c>
      <c r="F440" s="287">
        <v>11300000</v>
      </c>
      <c r="G440" s="287">
        <v>10435191</v>
      </c>
      <c r="H440" s="287">
        <f t="shared" si="8"/>
        <v>864809</v>
      </c>
      <c r="I440" s="287">
        <v>11302610</v>
      </c>
      <c r="O440" s="660"/>
    </row>
    <row r="441" spans="1:15" s="655" customFormat="1" ht="17.25" customHeight="1">
      <c r="A441" s="661">
        <v>81032</v>
      </c>
      <c r="B441" s="661">
        <v>5</v>
      </c>
      <c r="C441" s="661">
        <v>7</v>
      </c>
      <c r="D441" s="661">
        <v>6</v>
      </c>
      <c r="E441" s="205" t="s">
        <v>503</v>
      </c>
      <c r="F441" s="287">
        <v>43000000</v>
      </c>
      <c r="G441" s="287">
        <v>34719255</v>
      </c>
      <c r="H441" s="287">
        <f t="shared" si="8"/>
        <v>8280745</v>
      </c>
      <c r="I441" s="287">
        <v>43292442</v>
      </c>
      <c r="O441" s="660"/>
    </row>
    <row r="442" spans="1:15" s="655" customFormat="1" ht="17.25" customHeight="1">
      <c r="A442" s="661">
        <v>81033</v>
      </c>
      <c r="B442" s="661">
        <v>5</v>
      </c>
      <c r="C442" s="661">
        <v>7</v>
      </c>
      <c r="D442" s="661">
        <v>6</v>
      </c>
      <c r="E442" s="205" t="s">
        <v>504</v>
      </c>
      <c r="F442" s="287">
        <v>2700000</v>
      </c>
      <c r="G442" s="287">
        <v>2181053</v>
      </c>
      <c r="H442" s="287">
        <f t="shared" si="8"/>
        <v>518947</v>
      </c>
      <c r="I442" s="287">
        <v>2719736</v>
      </c>
      <c r="O442" s="660"/>
    </row>
    <row r="443" spans="1:15" s="655" customFormat="1" hidden="1">
      <c r="A443" s="661">
        <v>81034</v>
      </c>
      <c r="B443" s="661">
        <v>5</v>
      </c>
      <c r="C443" s="661">
        <v>7</v>
      </c>
      <c r="D443" s="661">
        <v>6</v>
      </c>
      <c r="E443" s="205" t="s">
        <v>505</v>
      </c>
      <c r="F443" s="400">
        <v>0</v>
      </c>
      <c r="G443" s="400">
        <v>0</v>
      </c>
      <c r="H443" s="203">
        <f t="shared" si="8"/>
        <v>0</v>
      </c>
      <c r="I443" s="400">
        <v>0</v>
      </c>
      <c r="O443" s="660"/>
    </row>
    <row r="444" spans="1:15" s="660" customFormat="1" ht="17.25" customHeight="1">
      <c r="A444" s="659"/>
      <c r="B444" s="659">
        <v>7</v>
      </c>
      <c r="C444" s="659">
        <v>7</v>
      </c>
      <c r="D444" s="659">
        <v>6</v>
      </c>
      <c r="E444" s="200" t="s">
        <v>918</v>
      </c>
      <c r="F444" s="536">
        <f>SUM(F445:F455)</f>
        <v>257768396</v>
      </c>
      <c r="G444" s="536">
        <f>SUM(G445:G455)</f>
        <v>239469576</v>
      </c>
      <c r="H444" s="536">
        <f t="shared" si="8"/>
        <v>18298820</v>
      </c>
      <c r="I444" s="536">
        <f>SUM(I445:I455)</f>
        <v>224031976</v>
      </c>
    </row>
    <row r="445" spans="1:15" s="655" customFormat="1" ht="17.25" hidden="1" customHeight="1">
      <c r="A445" s="661">
        <v>81011</v>
      </c>
      <c r="B445" s="661">
        <v>7</v>
      </c>
      <c r="C445" s="661">
        <v>7</v>
      </c>
      <c r="D445" s="661">
        <v>6</v>
      </c>
      <c r="E445" s="205" t="s">
        <v>506</v>
      </c>
      <c r="F445" s="406">
        <v>0</v>
      </c>
      <c r="G445" s="287"/>
      <c r="H445" s="287">
        <f t="shared" si="8"/>
        <v>0</v>
      </c>
      <c r="I445" s="287"/>
      <c r="O445" s="660"/>
    </row>
    <row r="446" spans="1:15" s="655" customFormat="1" ht="17.25" customHeight="1">
      <c r="A446" s="661">
        <v>81012</v>
      </c>
      <c r="B446" s="661">
        <v>7</v>
      </c>
      <c r="C446" s="661">
        <v>7</v>
      </c>
      <c r="D446" s="661">
        <v>6</v>
      </c>
      <c r="E446" s="205" t="s">
        <v>507</v>
      </c>
      <c r="F446" s="287">
        <v>525500</v>
      </c>
      <c r="G446" s="287">
        <v>515560</v>
      </c>
      <c r="H446" s="287">
        <f t="shared" si="8"/>
        <v>9940</v>
      </c>
      <c r="I446" s="287">
        <v>1995931</v>
      </c>
      <c r="O446" s="660"/>
    </row>
    <row r="447" spans="1:15" s="655" customFormat="1" ht="17.25" customHeight="1">
      <c r="A447" s="661">
        <v>81013</v>
      </c>
      <c r="B447" s="661">
        <v>7</v>
      </c>
      <c r="C447" s="661">
        <v>7</v>
      </c>
      <c r="D447" s="661">
        <v>6</v>
      </c>
      <c r="E447" s="205" t="s">
        <v>508</v>
      </c>
      <c r="F447" s="287">
        <v>1168160</v>
      </c>
      <c r="G447" s="287">
        <v>2107774</v>
      </c>
      <c r="H447" s="287">
        <f t="shared" si="8"/>
        <v>-939614</v>
      </c>
      <c r="I447" s="287">
        <v>1744188</v>
      </c>
      <c r="O447" s="660"/>
    </row>
    <row r="448" spans="1:15" s="655" customFormat="1" ht="17.25" customHeight="1">
      <c r="A448" s="661">
        <v>81014</v>
      </c>
      <c r="B448" s="661">
        <v>7</v>
      </c>
      <c r="C448" s="661">
        <v>7</v>
      </c>
      <c r="D448" s="661">
        <v>6</v>
      </c>
      <c r="E448" s="205" t="s">
        <v>542</v>
      </c>
      <c r="F448" s="287">
        <v>65449</v>
      </c>
      <c r="G448" s="287">
        <v>50000</v>
      </c>
      <c r="H448" s="287">
        <f t="shared" si="8"/>
        <v>15449</v>
      </c>
      <c r="I448" s="287">
        <v>20000</v>
      </c>
      <c r="O448" s="660"/>
    </row>
    <row r="449" spans="1:15" s="655" customFormat="1" ht="17.25" customHeight="1">
      <c r="A449" s="661">
        <v>81015</v>
      </c>
      <c r="B449" s="661">
        <v>7</v>
      </c>
      <c r="C449" s="661">
        <v>7</v>
      </c>
      <c r="D449" s="661">
        <v>6</v>
      </c>
      <c r="E449" s="205" t="s">
        <v>543</v>
      </c>
      <c r="F449" s="287">
        <v>200000</v>
      </c>
      <c r="G449" s="287">
        <v>187966</v>
      </c>
      <c r="H449" s="203">
        <f t="shared" si="8"/>
        <v>12034</v>
      </c>
      <c r="I449" s="287">
        <v>400000</v>
      </c>
      <c r="O449" s="660"/>
    </row>
    <row r="450" spans="1:15" s="655" customFormat="1" ht="17.25" customHeight="1">
      <c r="A450" s="661">
        <v>81017</v>
      </c>
      <c r="B450" s="661">
        <v>7</v>
      </c>
      <c r="C450" s="661">
        <v>7</v>
      </c>
      <c r="D450" s="661">
        <v>6</v>
      </c>
      <c r="E450" s="205" t="s">
        <v>919</v>
      </c>
      <c r="F450" s="287">
        <v>14763272</v>
      </c>
      <c r="G450" s="287">
        <v>14993734</v>
      </c>
      <c r="H450" s="287">
        <f t="shared" si="8"/>
        <v>-230462</v>
      </c>
      <c r="I450" s="287">
        <v>12791700</v>
      </c>
      <c r="O450" s="660"/>
    </row>
    <row r="451" spans="1:15" s="655" customFormat="1" ht="17.25" customHeight="1">
      <c r="A451" s="661">
        <v>81018</v>
      </c>
      <c r="B451" s="661">
        <v>7</v>
      </c>
      <c r="C451" s="661">
        <v>7</v>
      </c>
      <c r="D451" s="661">
        <v>6</v>
      </c>
      <c r="E451" s="205" t="s">
        <v>610</v>
      </c>
      <c r="F451" s="287">
        <v>115000000</v>
      </c>
      <c r="G451" s="287">
        <v>110392130</v>
      </c>
      <c r="H451" s="287">
        <f t="shared" si="8"/>
        <v>4607870</v>
      </c>
      <c r="I451" s="287">
        <v>114422620</v>
      </c>
      <c r="O451" s="660"/>
    </row>
    <row r="452" spans="1:15" s="655" customFormat="1" ht="17.25" customHeight="1">
      <c r="A452" s="661">
        <v>81019</v>
      </c>
      <c r="B452" s="661">
        <v>7</v>
      </c>
      <c r="C452" s="661">
        <v>7</v>
      </c>
      <c r="D452" s="661">
        <v>6</v>
      </c>
      <c r="E452" s="205" t="s">
        <v>789</v>
      </c>
      <c r="F452" s="287">
        <v>125000000</v>
      </c>
      <c r="G452" s="287">
        <v>110438860</v>
      </c>
      <c r="H452" s="203">
        <f t="shared" si="8"/>
        <v>14561140</v>
      </c>
      <c r="I452" s="287">
        <v>92608207</v>
      </c>
      <c r="O452" s="660"/>
    </row>
    <row r="453" spans="1:15" s="655" customFormat="1" ht="17.25" customHeight="1">
      <c r="A453" s="661">
        <v>81023</v>
      </c>
      <c r="B453" s="661">
        <v>7</v>
      </c>
      <c r="C453" s="661">
        <v>7</v>
      </c>
      <c r="D453" s="661">
        <v>6</v>
      </c>
      <c r="E453" s="205" t="s">
        <v>920</v>
      </c>
      <c r="F453" s="287">
        <v>357708</v>
      </c>
      <c r="G453" s="287">
        <v>352600</v>
      </c>
      <c r="H453" s="203">
        <f t="shared" si="8"/>
        <v>5108</v>
      </c>
      <c r="I453" s="406">
        <v>0</v>
      </c>
      <c r="O453" s="660"/>
    </row>
    <row r="454" spans="1:15" s="655" customFormat="1" ht="17.25" customHeight="1">
      <c r="A454" s="661">
        <v>81024</v>
      </c>
      <c r="B454" s="661">
        <v>7</v>
      </c>
      <c r="C454" s="661">
        <v>7</v>
      </c>
      <c r="D454" s="661">
        <v>6</v>
      </c>
      <c r="E454" s="205" t="s">
        <v>921</v>
      </c>
      <c r="F454" s="287">
        <v>626307</v>
      </c>
      <c r="G454" s="287">
        <v>400952</v>
      </c>
      <c r="H454" s="203">
        <f t="shared" si="8"/>
        <v>225355</v>
      </c>
      <c r="I454" s="406">
        <v>0</v>
      </c>
      <c r="O454" s="660"/>
    </row>
    <row r="455" spans="1:15" s="655" customFormat="1" ht="17.25" customHeight="1">
      <c r="A455" s="661">
        <v>81999</v>
      </c>
      <c r="B455" s="661">
        <v>7</v>
      </c>
      <c r="C455" s="661">
        <v>7</v>
      </c>
      <c r="D455" s="661">
        <v>6</v>
      </c>
      <c r="E455" s="205" t="s">
        <v>509</v>
      </c>
      <c r="F455" s="287">
        <v>62000</v>
      </c>
      <c r="G455" s="287">
        <v>30000</v>
      </c>
      <c r="H455" s="287">
        <f t="shared" si="8"/>
        <v>32000</v>
      </c>
      <c r="I455" s="287">
        <v>49330</v>
      </c>
      <c r="O455" s="660"/>
    </row>
    <row r="456" spans="1:15" s="660" customFormat="1" ht="17.25" customHeight="1">
      <c r="A456" s="659"/>
      <c r="B456" s="659">
        <v>8</v>
      </c>
      <c r="C456" s="659">
        <v>7</v>
      </c>
      <c r="D456" s="659">
        <v>6</v>
      </c>
      <c r="E456" s="200" t="s">
        <v>158</v>
      </c>
      <c r="F456" s="536">
        <f>SUM(F457)</f>
        <v>40280</v>
      </c>
      <c r="G456" s="536">
        <f>SUM(G457)</f>
        <v>56581</v>
      </c>
      <c r="H456" s="536">
        <f t="shared" si="8"/>
        <v>-16301</v>
      </c>
      <c r="I456" s="536">
        <f>SUM(I457)</f>
        <v>60905</v>
      </c>
    </row>
    <row r="457" spans="1:15" s="655" customFormat="1" ht="17.25" customHeight="1">
      <c r="A457" s="661">
        <v>81021</v>
      </c>
      <c r="B457" s="661">
        <v>8</v>
      </c>
      <c r="C457" s="661">
        <v>7</v>
      </c>
      <c r="D457" s="661">
        <v>6</v>
      </c>
      <c r="E457" s="205" t="s">
        <v>158</v>
      </c>
      <c r="F457" s="287">
        <v>40280</v>
      </c>
      <c r="G457" s="287">
        <v>56581</v>
      </c>
      <c r="H457" s="287">
        <f t="shared" si="8"/>
        <v>-16301</v>
      </c>
      <c r="I457" s="287">
        <v>60905</v>
      </c>
      <c r="O457" s="660"/>
    </row>
    <row r="458" spans="1:15" s="660" customFormat="1" ht="17.25" customHeight="1">
      <c r="A458" s="659"/>
      <c r="B458" s="659">
        <v>9</v>
      </c>
      <c r="C458" s="659">
        <v>7</v>
      </c>
      <c r="D458" s="659">
        <v>6</v>
      </c>
      <c r="E458" s="200" t="s">
        <v>510</v>
      </c>
      <c r="F458" s="536">
        <f>SUM(F459:F462)</f>
        <v>2279000</v>
      </c>
      <c r="G458" s="536">
        <f>SUM(G459:G462)</f>
        <v>1526575</v>
      </c>
      <c r="H458" s="536">
        <f>F458-G458</f>
        <v>752425</v>
      </c>
      <c r="I458" s="536">
        <f>SUM(I459:I462)</f>
        <v>2451625</v>
      </c>
    </row>
    <row r="459" spans="1:15" s="660" customFormat="1" ht="17.25" hidden="1" customHeight="1">
      <c r="A459" s="661">
        <v>81043</v>
      </c>
      <c r="B459" s="661">
        <v>9</v>
      </c>
      <c r="C459" s="661">
        <v>7</v>
      </c>
      <c r="D459" s="661">
        <v>6</v>
      </c>
      <c r="E459" s="205" t="s">
        <v>601</v>
      </c>
      <c r="F459" s="406">
        <v>0</v>
      </c>
      <c r="G459" s="406">
        <v>0</v>
      </c>
      <c r="H459" s="287">
        <f t="shared" si="8"/>
        <v>0</v>
      </c>
      <c r="I459" s="406">
        <v>0</v>
      </c>
    </row>
    <row r="460" spans="1:15" s="655" customFormat="1" ht="17.25" customHeight="1">
      <c r="A460" s="661">
        <v>81999</v>
      </c>
      <c r="B460" s="661">
        <v>9</v>
      </c>
      <c r="C460" s="661">
        <v>7</v>
      </c>
      <c r="D460" s="661">
        <v>6</v>
      </c>
      <c r="E460" s="205" t="s">
        <v>509</v>
      </c>
      <c r="F460" s="287">
        <v>2279000</v>
      </c>
      <c r="G460" s="287">
        <v>1526575</v>
      </c>
      <c r="H460" s="287">
        <f t="shared" si="8"/>
        <v>752425</v>
      </c>
      <c r="I460" s="287">
        <v>2451625</v>
      </c>
      <c r="O460" s="660"/>
    </row>
    <row r="461" spans="1:15" s="655" customFormat="1" hidden="1">
      <c r="A461" s="661">
        <v>88888</v>
      </c>
      <c r="B461" s="661">
        <v>9</v>
      </c>
      <c r="C461" s="661">
        <v>7</v>
      </c>
      <c r="D461" s="661">
        <v>6</v>
      </c>
      <c r="E461" s="205" t="s">
        <v>478</v>
      </c>
      <c r="F461" s="406">
        <v>0</v>
      </c>
      <c r="G461" s="406">
        <v>0</v>
      </c>
      <c r="H461" s="287">
        <f>F461-G461</f>
        <v>0</v>
      </c>
      <c r="I461" s="406">
        <v>0</v>
      </c>
    </row>
    <row r="462" spans="1:15" s="655" customFormat="1" hidden="1">
      <c r="A462" s="661">
        <v>88889</v>
      </c>
      <c r="B462" s="661">
        <v>9</v>
      </c>
      <c r="C462" s="661">
        <v>7</v>
      </c>
      <c r="D462" s="661">
        <v>6</v>
      </c>
      <c r="E462" s="205" t="s">
        <v>479</v>
      </c>
      <c r="F462" s="406">
        <v>0</v>
      </c>
      <c r="G462" s="406">
        <v>0</v>
      </c>
      <c r="H462" s="287">
        <f>F462-G462</f>
        <v>0</v>
      </c>
      <c r="I462" s="406">
        <v>0</v>
      </c>
    </row>
    <row r="463" spans="1:15" s="655" customFormat="1" ht="20.100000000000001" customHeight="1" thickBot="1">
      <c r="A463" s="682" t="s">
        <v>191</v>
      </c>
      <c r="B463" s="683"/>
      <c r="C463" s="683"/>
      <c r="D463" s="683"/>
      <c r="E463" s="683"/>
      <c r="F463" s="684">
        <f>F5+F95+F168+F226+F340+F407+F420</f>
        <v>3156586000</v>
      </c>
      <c r="G463" s="684">
        <f>G5+G95+G168+G226+G340+G407+G420</f>
        <v>3115736291</v>
      </c>
      <c r="H463" s="684">
        <f>H5+H95+H168+H226+H340+H407+H420</f>
        <v>40849709</v>
      </c>
      <c r="I463" s="684">
        <f>I5+I95+I168+I226+I340+I407+I420</f>
        <v>3096230245</v>
      </c>
    </row>
    <row r="464" spans="1:15" s="655" customFormat="1" ht="16.5" thickTop="1">
      <c r="A464" s="666"/>
      <c r="B464" s="666"/>
      <c r="C464" s="666"/>
      <c r="D464" s="666"/>
      <c r="E464" s="685"/>
      <c r="F464" s="686"/>
      <c r="G464" s="686"/>
      <c r="H464" s="687"/>
      <c r="I464" s="686"/>
    </row>
    <row r="465" spans="6:9">
      <c r="F465" s="688"/>
      <c r="G465" s="688"/>
      <c r="I465" s="688"/>
    </row>
    <row r="466" spans="6:9">
      <c r="F466" s="688"/>
      <c r="G466" s="688"/>
      <c r="I466" s="688"/>
    </row>
    <row r="467" spans="6:9">
      <c r="F467" s="688"/>
      <c r="G467" s="688"/>
      <c r="I467" s="688"/>
    </row>
    <row r="468" spans="6:9">
      <c r="F468" s="688"/>
      <c r="G468" s="688"/>
      <c r="I468" s="688"/>
    </row>
    <row r="469" spans="6:9">
      <c r="F469" s="688"/>
      <c r="G469" s="688"/>
      <c r="I469" s="688"/>
    </row>
    <row r="470" spans="6:9">
      <c r="F470" s="688"/>
      <c r="G470" s="688"/>
      <c r="I470" s="688"/>
    </row>
    <row r="471" spans="6:9">
      <c r="F471" s="688"/>
      <c r="G471" s="688"/>
      <c r="I471" s="688"/>
    </row>
    <row r="472" spans="6:9">
      <c r="F472" s="688"/>
      <c r="G472" s="688"/>
      <c r="I472" s="688"/>
    </row>
    <row r="473" spans="6:9">
      <c r="F473" s="688"/>
      <c r="G473" s="688"/>
      <c r="I473" s="688"/>
    </row>
    <row r="474" spans="6:9">
      <c r="F474" s="688"/>
      <c r="G474" s="688"/>
      <c r="I474" s="688"/>
    </row>
    <row r="475" spans="6:9">
      <c r="F475" s="688"/>
      <c r="G475" s="688"/>
      <c r="I475" s="688"/>
    </row>
    <row r="476" spans="6:9">
      <c r="F476" s="688"/>
      <c r="G476" s="688"/>
      <c r="I476" s="688"/>
    </row>
    <row r="477" spans="6:9">
      <c r="F477" s="688"/>
      <c r="G477" s="688"/>
      <c r="I477" s="688"/>
    </row>
    <row r="478" spans="6:9">
      <c r="F478" s="688"/>
      <c r="G478" s="688"/>
      <c r="I478" s="688"/>
    </row>
    <row r="479" spans="6:9">
      <c r="F479" s="688"/>
      <c r="G479" s="688"/>
      <c r="I479" s="688"/>
    </row>
    <row r="480" spans="6:9">
      <c r="F480" s="688"/>
      <c r="G480" s="688"/>
      <c r="I480" s="688"/>
    </row>
    <row r="481" spans="6:9">
      <c r="F481" s="688"/>
      <c r="G481" s="688"/>
      <c r="I481" s="688"/>
    </row>
    <row r="482" spans="6:9">
      <c r="F482" s="688"/>
      <c r="G482" s="688"/>
      <c r="I482" s="688"/>
    </row>
    <row r="483" spans="6:9">
      <c r="F483" s="688"/>
      <c r="G483" s="688"/>
      <c r="I483" s="688"/>
    </row>
    <row r="484" spans="6:9">
      <c r="F484" s="688"/>
      <c r="G484" s="688"/>
      <c r="I484" s="688"/>
    </row>
    <row r="485" spans="6:9">
      <c r="F485" s="688"/>
      <c r="G485" s="688"/>
      <c r="I485" s="688"/>
    </row>
    <row r="486" spans="6:9">
      <c r="F486" s="688"/>
      <c r="G486" s="688"/>
      <c r="I486" s="688"/>
    </row>
    <row r="487" spans="6:9">
      <c r="F487" s="688"/>
      <c r="G487" s="688"/>
      <c r="I487" s="688"/>
    </row>
    <row r="488" spans="6:9">
      <c r="F488" s="688"/>
      <c r="G488" s="688"/>
      <c r="I488" s="688"/>
    </row>
    <row r="489" spans="6:9">
      <c r="F489" s="688"/>
      <c r="G489" s="688"/>
      <c r="I489" s="688"/>
    </row>
    <row r="490" spans="6:9">
      <c r="F490" s="688"/>
      <c r="G490" s="688"/>
      <c r="I490" s="688"/>
    </row>
    <row r="491" spans="6:9">
      <c r="F491" s="688"/>
      <c r="G491" s="688"/>
      <c r="I491" s="688"/>
    </row>
    <row r="492" spans="6:9">
      <c r="F492" s="688"/>
      <c r="G492" s="688"/>
      <c r="I492" s="688"/>
    </row>
    <row r="493" spans="6:9">
      <c r="F493" s="688"/>
      <c r="G493" s="688"/>
      <c r="I493" s="688"/>
    </row>
    <row r="494" spans="6:9">
      <c r="F494" s="690"/>
      <c r="G494" s="690"/>
      <c r="I494" s="690"/>
    </row>
    <row r="495" spans="6:9">
      <c r="F495" s="690"/>
      <c r="G495" s="690"/>
      <c r="I495" s="690"/>
    </row>
    <row r="496" spans="6:9">
      <c r="F496" s="690"/>
      <c r="G496" s="690"/>
      <c r="I496" s="690"/>
    </row>
    <row r="497" spans="6:9">
      <c r="F497" s="690"/>
      <c r="G497" s="690"/>
      <c r="I497" s="690"/>
    </row>
    <row r="498" spans="6:9">
      <c r="F498" s="690"/>
      <c r="G498" s="690"/>
      <c r="I498" s="690"/>
    </row>
    <row r="499" spans="6:9">
      <c r="F499" s="690"/>
      <c r="G499" s="690"/>
      <c r="I499" s="690"/>
    </row>
    <row r="500" spans="6:9">
      <c r="F500" s="690"/>
      <c r="G500" s="690"/>
      <c r="I500" s="690"/>
    </row>
    <row r="501" spans="6:9">
      <c r="F501" s="690"/>
      <c r="G501" s="690"/>
      <c r="I501" s="690"/>
    </row>
    <row r="502" spans="6:9">
      <c r="F502" s="690"/>
      <c r="G502" s="690"/>
      <c r="I502" s="690"/>
    </row>
    <row r="503" spans="6:9">
      <c r="F503" s="690"/>
      <c r="G503" s="690"/>
      <c r="I503" s="690"/>
    </row>
    <row r="504" spans="6:9">
      <c r="F504" s="690"/>
      <c r="G504" s="690"/>
      <c r="I504" s="690"/>
    </row>
    <row r="505" spans="6:9">
      <c r="F505" s="690"/>
      <c r="G505" s="690"/>
      <c r="I505" s="690"/>
    </row>
    <row r="506" spans="6:9">
      <c r="F506" s="690"/>
      <c r="G506" s="690"/>
      <c r="I506" s="690"/>
    </row>
    <row r="507" spans="6:9">
      <c r="F507" s="690"/>
      <c r="G507" s="690"/>
      <c r="I507" s="690"/>
    </row>
    <row r="508" spans="6:9">
      <c r="F508" s="690"/>
      <c r="G508" s="690"/>
      <c r="I508" s="690"/>
    </row>
    <row r="509" spans="6:9">
      <c r="F509" s="690"/>
      <c r="G509" s="690"/>
      <c r="I509" s="690"/>
    </row>
    <row r="510" spans="6:9">
      <c r="F510" s="690"/>
      <c r="G510" s="690"/>
      <c r="I510" s="690"/>
    </row>
    <row r="511" spans="6:9">
      <c r="F511" s="690"/>
      <c r="G511" s="690"/>
      <c r="I511" s="690"/>
    </row>
    <row r="512" spans="6:9">
      <c r="F512" s="690"/>
      <c r="G512" s="690"/>
      <c r="I512" s="690"/>
    </row>
    <row r="513" spans="6:9">
      <c r="F513" s="690"/>
      <c r="G513" s="690"/>
      <c r="I513" s="690"/>
    </row>
    <row r="514" spans="6:9">
      <c r="F514" s="690"/>
      <c r="G514" s="690"/>
      <c r="I514" s="690"/>
    </row>
    <row r="515" spans="6:9">
      <c r="F515" s="690"/>
      <c r="G515" s="690"/>
      <c r="I515" s="690"/>
    </row>
    <row r="516" spans="6:9">
      <c r="F516" s="690"/>
      <c r="G516" s="690"/>
      <c r="I516" s="690"/>
    </row>
    <row r="517" spans="6:9">
      <c r="F517" s="690"/>
      <c r="G517" s="690"/>
      <c r="I517" s="690"/>
    </row>
    <row r="518" spans="6:9">
      <c r="F518" s="690"/>
      <c r="G518" s="690"/>
      <c r="I518" s="690"/>
    </row>
    <row r="519" spans="6:9">
      <c r="F519" s="690"/>
      <c r="G519" s="690"/>
      <c r="I519" s="690"/>
    </row>
    <row r="520" spans="6:9">
      <c r="F520" s="690"/>
      <c r="G520" s="690"/>
      <c r="I520" s="690"/>
    </row>
    <row r="521" spans="6:9">
      <c r="F521" s="690"/>
      <c r="G521" s="690"/>
      <c r="I521" s="690"/>
    </row>
    <row r="522" spans="6:9">
      <c r="F522" s="690"/>
      <c r="G522" s="690"/>
      <c r="I522" s="690"/>
    </row>
    <row r="523" spans="6:9">
      <c r="F523" s="690"/>
      <c r="G523" s="690"/>
      <c r="I523" s="690"/>
    </row>
    <row r="524" spans="6:9">
      <c r="F524" s="690"/>
      <c r="G524" s="690"/>
      <c r="I524" s="690"/>
    </row>
    <row r="525" spans="6:9">
      <c r="F525" s="690"/>
      <c r="G525" s="690"/>
      <c r="I525" s="690"/>
    </row>
    <row r="526" spans="6:9">
      <c r="F526" s="690"/>
      <c r="G526" s="690"/>
      <c r="I526" s="690"/>
    </row>
    <row r="527" spans="6:9">
      <c r="F527" s="690"/>
      <c r="G527" s="690"/>
      <c r="I527" s="690"/>
    </row>
    <row r="528" spans="6:9">
      <c r="F528" s="690"/>
      <c r="G528" s="690"/>
      <c r="I528" s="690"/>
    </row>
    <row r="529" spans="6:9">
      <c r="F529" s="690"/>
      <c r="G529" s="690"/>
      <c r="I529" s="690"/>
    </row>
    <row r="530" spans="6:9">
      <c r="F530" s="690"/>
      <c r="G530" s="690"/>
      <c r="I530" s="690"/>
    </row>
    <row r="531" spans="6:9">
      <c r="F531" s="690"/>
      <c r="G531" s="690"/>
      <c r="I531" s="690"/>
    </row>
    <row r="532" spans="6:9">
      <c r="F532" s="690"/>
      <c r="G532" s="690"/>
      <c r="I532" s="690"/>
    </row>
    <row r="533" spans="6:9">
      <c r="F533" s="690"/>
      <c r="G533" s="690"/>
      <c r="I533" s="690"/>
    </row>
    <row r="534" spans="6:9">
      <c r="F534" s="690"/>
      <c r="G534" s="690"/>
      <c r="I534" s="690"/>
    </row>
    <row r="535" spans="6:9">
      <c r="F535" s="690"/>
      <c r="G535" s="690"/>
      <c r="I535" s="690"/>
    </row>
    <row r="536" spans="6:9">
      <c r="F536" s="690"/>
      <c r="G536" s="690"/>
      <c r="I536" s="690"/>
    </row>
    <row r="537" spans="6:9">
      <c r="F537" s="690"/>
      <c r="G537" s="690"/>
      <c r="I537" s="690"/>
    </row>
    <row r="538" spans="6:9">
      <c r="F538" s="690"/>
      <c r="G538" s="690"/>
      <c r="I538" s="690"/>
    </row>
    <row r="539" spans="6:9">
      <c r="F539" s="690"/>
      <c r="G539" s="690"/>
      <c r="I539" s="690"/>
    </row>
    <row r="540" spans="6:9">
      <c r="F540" s="690"/>
      <c r="G540" s="690"/>
      <c r="I540" s="690"/>
    </row>
    <row r="541" spans="6:9">
      <c r="F541" s="690"/>
      <c r="G541" s="690"/>
      <c r="I541" s="690"/>
    </row>
    <row r="542" spans="6:9">
      <c r="F542" s="690"/>
      <c r="G542" s="690"/>
      <c r="I542" s="690"/>
    </row>
    <row r="543" spans="6:9">
      <c r="F543" s="690"/>
      <c r="G543" s="690"/>
      <c r="I543" s="690"/>
    </row>
    <row r="544" spans="6:9">
      <c r="F544" s="690"/>
      <c r="G544" s="690"/>
      <c r="I544" s="690"/>
    </row>
    <row r="545" spans="6:9">
      <c r="F545" s="690"/>
      <c r="G545" s="690"/>
      <c r="I545" s="690"/>
    </row>
    <row r="546" spans="6:9">
      <c r="F546" s="690"/>
      <c r="G546" s="690"/>
      <c r="I546" s="690"/>
    </row>
    <row r="547" spans="6:9">
      <c r="F547" s="690"/>
      <c r="G547" s="690"/>
      <c r="I547" s="690"/>
    </row>
    <row r="548" spans="6:9">
      <c r="F548" s="690"/>
      <c r="G548" s="690"/>
      <c r="I548" s="690"/>
    </row>
    <row r="549" spans="6:9">
      <c r="F549" s="690"/>
      <c r="G549" s="690"/>
      <c r="I549" s="690"/>
    </row>
  </sheetData>
  <mergeCells count="13">
    <mergeCell ref="A1:I1"/>
    <mergeCell ref="F2:I2"/>
    <mergeCell ref="A3:D3"/>
    <mergeCell ref="E3:E4"/>
    <mergeCell ref="F3:H3"/>
    <mergeCell ref="I3:I4"/>
    <mergeCell ref="A463:E463"/>
    <mergeCell ref="A50:I50"/>
    <mergeCell ref="F51:I51"/>
    <mergeCell ref="A52:D52"/>
    <mergeCell ref="E52:E53"/>
    <mergeCell ref="F52:H52"/>
    <mergeCell ref="I52:I53"/>
  </mergeCells>
  <conditionalFormatting sqref="O5:O460">
    <cfRule type="cellIs" dxfId="0" priority="1" operator="equal">
      <formula>FALSE</formula>
    </cfRule>
  </conditionalFormatting>
  <printOptions horizontalCentered="1"/>
  <pageMargins left="0.7" right="0.7" top="1.25" bottom="0.7" header="0.5" footer="0.25"/>
  <pageSetup paperSize="9" scale="85" firstPageNumber="23" fitToWidth="0" fitToHeight="0" orientation="portrait" useFirstPageNumber="1" r:id="rId1"/>
  <headerFooter alignWithMargins="0">
    <oddHeader xml:space="preserve">&amp;C&amp;"+,Regular"&amp;20
&amp;"+,Bold"_________________________________________________________&amp;R&amp;"Times New Roman,Regular"&amp;12
  مملكة البحرين 
  الحساب الختامي الموحد للدولة للسنة المالية المنتهية في 31 ديسمبر 2015&amp;"+,Regular"
</oddHeader>
    <oddFooter>&amp;C&amp;"Arabic Transparent,Bold"&amp;20_________________________________________________________&amp;"Arabic Transparent,Regular"&amp;14
&amp;"+,Regular"&amp;16&amp;P</oddFooter>
  </headerFooter>
  <rowBreaks count="9" manualBreakCount="9">
    <brk id="49" max="8" man="1"/>
    <brk id="103" max="8" man="1"/>
    <brk id="148" max="8" man="1"/>
    <brk id="200" max="8" man="1"/>
    <brk id="249" max="8" man="1"/>
    <brk id="296" max="8" man="1"/>
    <brk id="348" max="8" man="1"/>
    <brk id="395" max="8" man="1"/>
    <brk id="442"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1"/>
  <sheetViews>
    <sheetView rightToLeft="1" view="pageBreakPreview" zoomScaleNormal="100" zoomScaleSheetLayoutView="100" zoomScalePageLayoutView="120" workbookViewId="0">
      <selection sqref="A1:E1"/>
    </sheetView>
  </sheetViews>
  <sheetFormatPr defaultRowHeight="21.75" customHeight="1"/>
  <cols>
    <col min="1" max="1" width="36.140625" style="138" customWidth="1"/>
    <col min="2" max="2" width="13.7109375" style="183" customWidth="1"/>
    <col min="3" max="3" width="14.85546875" style="183" customWidth="1"/>
    <col min="4" max="4" width="9.28515625" style="709" customWidth="1"/>
    <col min="5" max="5" width="14" style="183" customWidth="1"/>
    <col min="6" max="16384" width="9.140625" style="138"/>
  </cols>
  <sheetData>
    <row r="1" spans="1:5" s="693" customFormat="1" ht="30.95" customHeight="1">
      <c r="A1" s="692" t="s">
        <v>312</v>
      </c>
      <c r="B1" s="692"/>
      <c r="C1" s="692"/>
      <c r="D1" s="692"/>
      <c r="E1" s="692"/>
    </row>
    <row r="2" spans="1:5" ht="25.35" customHeight="1">
      <c r="A2" s="694"/>
      <c r="B2" s="694"/>
      <c r="C2" s="694"/>
      <c r="D2" s="694"/>
      <c r="E2" s="695" t="s">
        <v>512</v>
      </c>
    </row>
    <row r="3" spans="1:5" ht="18" customHeight="1">
      <c r="A3" s="558" t="s">
        <v>211</v>
      </c>
      <c r="B3" s="582">
        <v>2015</v>
      </c>
      <c r="C3" s="582"/>
      <c r="D3" s="582"/>
      <c r="E3" s="583" t="s">
        <v>897</v>
      </c>
    </row>
    <row r="4" spans="1:5" s="698" customFormat="1" ht="32.25" customHeight="1">
      <c r="A4" s="581"/>
      <c r="B4" s="696" t="s">
        <v>565</v>
      </c>
      <c r="C4" s="697" t="s">
        <v>561</v>
      </c>
      <c r="D4" s="305" t="s">
        <v>242</v>
      </c>
      <c r="E4" s="584"/>
    </row>
    <row r="5" spans="1:5" s="701" customFormat="1" ht="20.100000000000001" customHeight="1">
      <c r="A5" s="699" t="s">
        <v>290</v>
      </c>
      <c r="B5" s="537">
        <v>160088978</v>
      </c>
      <c r="C5" s="537">
        <v>158082703</v>
      </c>
      <c r="D5" s="700">
        <f>(C5/B5)*100</f>
        <v>98.746775059054968</v>
      </c>
      <c r="E5" s="537">
        <v>148584334</v>
      </c>
    </row>
    <row r="6" spans="1:5" s="702" customFormat="1" ht="20.100000000000001" customHeight="1">
      <c r="A6" s="699" t="s">
        <v>863</v>
      </c>
      <c r="B6" s="537">
        <v>15275423</v>
      </c>
      <c r="C6" s="537">
        <v>14225736</v>
      </c>
      <c r="D6" s="700">
        <f t="shared" ref="D6:D19" si="0">(C6/B6)*100</f>
        <v>93.128262307367862</v>
      </c>
      <c r="E6" s="537">
        <v>13020541</v>
      </c>
    </row>
    <row r="7" spans="1:5" s="702" customFormat="1" ht="20.100000000000001" customHeight="1">
      <c r="A7" s="699" t="s">
        <v>610</v>
      </c>
      <c r="B7" s="537">
        <v>115000000</v>
      </c>
      <c r="C7" s="537">
        <v>110392130</v>
      </c>
      <c r="D7" s="700">
        <f t="shared" si="0"/>
        <v>95.993156521739138</v>
      </c>
      <c r="E7" s="537">
        <v>114422620</v>
      </c>
    </row>
    <row r="8" spans="1:5" s="702" customFormat="1" ht="20.100000000000001" customHeight="1">
      <c r="A8" s="699" t="s">
        <v>790</v>
      </c>
      <c r="B8" s="537">
        <v>57000000</v>
      </c>
      <c r="C8" s="537">
        <v>47335499</v>
      </c>
      <c r="D8" s="700">
        <f t="shared" si="0"/>
        <v>83.044735087719303</v>
      </c>
      <c r="E8" s="537">
        <v>57314788</v>
      </c>
    </row>
    <row r="9" spans="1:5" s="702" customFormat="1" ht="20.100000000000001" customHeight="1">
      <c r="A9" s="699" t="s">
        <v>788</v>
      </c>
      <c r="B9" s="537">
        <v>18913640</v>
      </c>
      <c r="C9" s="537">
        <v>18913639</v>
      </c>
      <c r="D9" s="700">
        <f t="shared" si="0"/>
        <v>99.999994712810434</v>
      </c>
      <c r="E9" s="537">
        <v>17044693</v>
      </c>
    </row>
    <row r="10" spans="1:5" s="702" customFormat="1" ht="20.100000000000001" customHeight="1">
      <c r="A10" s="699" t="s">
        <v>226</v>
      </c>
      <c r="B10" s="537">
        <v>800000</v>
      </c>
      <c r="C10" s="537">
        <v>16835</v>
      </c>
      <c r="D10" s="700">
        <f t="shared" si="0"/>
        <v>2.1043750000000001</v>
      </c>
      <c r="E10" s="537">
        <v>2802437</v>
      </c>
    </row>
    <row r="11" spans="1:5" s="702" customFormat="1" ht="20.100000000000001" customHeight="1">
      <c r="A11" s="699" t="s">
        <v>626</v>
      </c>
      <c r="B11" s="537">
        <v>2790000</v>
      </c>
      <c r="C11" s="703">
        <v>0</v>
      </c>
      <c r="D11" s="704" t="s">
        <v>511</v>
      </c>
      <c r="E11" s="705">
        <v>0</v>
      </c>
    </row>
    <row r="12" spans="1:5" s="702" customFormat="1" ht="20.100000000000001" customHeight="1">
      <c r="A12" s="699" t="s">
        <v>317</v>
      </c>
      <c r="B12" s="537">
        <v>17840822</v>
      </c>
      <c r="C12" s="537">
        <v>17840821</v>
      </c>
      <c r="D12" s="700">
        <f t="shared" si="0"/>
        <v>99.999994394877106</v>
      </c>
      <c r="E12" s="537">
        <v>13761592</v>
      </c>
    </row>
    <row r="13" spans="1:5" s="702" customFormat="1" ht="20.100000000000001" customHeight="1">
      <c r="A13" s="699" t="s">
        <v>288</v>
      </c>
      <c r="B13" s="537">
        <v>21630000</v>
      </c>
      <c r="C13" s="537">
        <v>17800000</v>
      </c>
      <c r="D13" s="700">
        <f t="shared" si="0"/>
        <v>82.293111419325015</v>
      </c>
      <c r="E13" s="537">
        <v>20062815</v>
      </c>
    </row>
    <row r="14" spans="1:5" s="702" customFormat="1" ht="20.100000000000001" customHeight="1">
      <c r="A14" s="699" t="s">
        <v>772</v>
      </c>
      <c r="B14" s="537">
        <v>125000000</v>
      </c>
      <c r="C14" s="537">
        <v>110438860</v>
      </c>
      <c r="D14" s="700">
        <f t="shared" si="0"/>
        <v>88.351088000000004</v>
      </c>
      <c r="E14" s="537">
        <v>92608207</v>
      </c>
    </row>
    <row r="15" spans="1:5" s="702" customFormat="1" ht="20.100000000000001" customHeight="1">
      <c r="A15" s="699" t="s">
        <v>864</v>
      </c>
      <c r="B15" s="537">
        <v>51952400</v>
      </c>
      <c r="C15" s="537">
        <v>47952400</v>
      </c>
      <c r="D15" s="700">
        <f t="shared" si="0"/>
        <v>92.300644436060693</v>
      </c>
      <c r="E15" s="537">
        <v>48761700</v>
      </c>
    </row>
    <row r="16" spans="1:5" s="702" customFormat="1" ht="20.100000000000001" customHeight="1">
      <c r="A16" s="699" t="s">
        <v>225</v>
      </c>
      <c r="B16" s="537">
        <v>7190000</v>
      </c>
      <c r="C16" s="537">
        <v>5216165</v>
      </c>
      <c r="D16" s="700">
        <f t="shared" si="0"/>
        <v>72.547496522948535</v>
      </c>
      <c r="E16" s="537">
        <v>13728314</v>
      </c>
    </row>
    <row r="17" spans="1:5" s="702" customFormat="1" ht="20.100000000000001" customHeight="1">
      <c r="A17" s="699" t="s">
        <v>291</v>
      </c>
      <c r="B17" s="537">
        <v>296000000</v>
      </c>
      <c r="C17" s="537">
        <v>269457882</v>
      </c>
      <c r="D17" s="700">
        <f t="shared" si="0"/>
        <v>91.033068243243235</v>
      </c>
      <c r="E17" s="537">
        <v>227355339</v>
      </c>
    </row>
    <row r="18" spans="1:5" s="702" customFormat="1" ht="20.100000000000001" customHeight="1">
      <c r="A18" s="706" t="s">
        <v>865</v>
      </c>
      <c r="B18" s="537">
        <v>71376115</v>
      </c>
      <c r="C18" s="537">
        <v>21712096</v>
      </c>
      <c r="D18" s="700">
        <f t="shared" si="0"/>
        <v>30.419274010640674</v>
      </c>
      <c r="E18" s="537">
        <v>28892884</v>
      </c>
    </row>
    <row r="19" spans="1:5" s="702" customFormat="1" ht="21" customHeight="1" thickBot="1">
      <c r="A19" s="124" t="s">
        <v>206</v>
      </c>
      <c r="B19" s="707">
        <f>SUM(B5:B18)</f>
        <v>960857378</v>
      </c>
      <c r="C19" s="707">
        <f>SUM(C5:C18)</f>
        <v>839384766</v>
      </c>
      <c r="D19" s="708">
        <f t="shared" si="0"/>
        <v>87.357893608222881</v>
      </c>
      <c r="E19" s="707">
        <f>SUM(E5:E18)</f>
        <v>798360264</v>
      </c>
    </row>
    <row r="20" spans="1:5" ht="21.75" customHeight="1" thickTop="1"/>
    <row r="21" spans="1:5" ht="21.75" customHeight="1">
      <c r="A21" s="710"/>
      <c r="B21" s="710"/>
      <c r="C21" s="710"/>
    </row>
  </sheetData>
  <mergeCells count="5">
    <mergeCell ref="A1:E1"/>
    <mergeCell ref="B3:D3"/>
    <mergeCell ref="A3:A4"/>
    <mergeCell ref="E3:E4"/>
    <mergeCell ref="A21:C21"/>
  </mergeCells>
  <phoneticPr fontId="0" type="noConversion"/>
  <printOptions horizontalCentered="1"/>
  <pageMargins left="0.7" right="0.7" top="1.25" bottom="0.7" header="0.5" footer="0.25"/>
  <pageSetup paperSize="9" firstPageNumber="33" orientation="portrait" useFirstPageNumber="1" r:id="rId1"/>
  <headerFooter alignWithMargins="0">
    <oddHeader>&amp;L &amp;C&amp;"+,Regular"&amp;18
&amp;"+,Bold"&amp;20________________________________________________&amp;R&amp;"Times New Roman,Regular"&amp;11  
  مملكة البحرين 
  الحساب الختامي الموحد للدولة للسنة المالية المنتهية في 31 ديسمبر 2015</oddHeader>
    <oddFooter>&amp;C&amp;"Arabic Transparent,Bold"&amp;20________________________________________________
&amp;"+,Regular"&amp;14&amp;P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45"/>
  <sheetViews>
    <sheetView rightToLeft="1" view="pageBreakPreview" topLeftCell="A16" zoomScaleNormal="100" zoomScaleSheetLayoutView="100" zoomScalePageLayoutView="120" workbookViewId="0">
      <selection activeCell="F40" sqref="F40"/>
    </sheetView>
  </sheetViews>
  <sheetFormatPr defaultColWidth="7.42578125" defaultRowHeight="21.75" customHeight="1"/>
  <cols>
    <col min="1" max="1" width="44.28515625" style="37" customWidth="1"/>
    <col min="2" max="2" width="7.85546875" style="37" hidden="1" customWidth="1"/>
    <col min="3" max="4" width="13.28515625" style="16" bestFit="1" customWidth="1"/>
    <col min="5" max="5" width="9.42578125" style="20" bestFit="1" customWidth="1"/>
    <col min="6" max="6" width="14.5703125" style="16" bestFit="1" customWidth="1"/>
    <col min="7" max="7" width="7.42578125" style="36"/>
    <col min="8" max="8" width="11.7109375" style="36" bestFit="1" customWidth="1"/>
    <col min="9" max="16384" width="7.42578125" style="36"/>
  </cols>
  <sheetData>
    <row r="1" spans="1:8" s="40" customFormat="1" ht="30.95" customHeight="1">
      <c r="A1" s="580" t="s">
        <v>554</v>
      </c>
      <c r="B1" s="580"/>
      <c r="C1" s="580"/>
      <c r="D1" s="580"/>
      <c r="E1" s="580"/>
      <c r="F1" s="580"/>
    </row>
    <row r="2" spans="1:8" ht="21.6" customHeight="1">
      <c r="A2" s="315"/>
      <c r="B2" s="315"/>
      <c r="C2" s="315"/>
      <c r="D2" s="315"/>
      <c r="E2" s="315"/>
      <c r="F2" s="324" t="s">
        <v>512</v>
      </c>
    </row>
    <row r="3" spans="1:8" s="5" customFormat="1" ht="18" customHeight="1">
      <c r="A3" s="558" t="s">
        <v>210</v>
      </c>
      <c r="B3" s="124"/>
      <c r="C3" s="582">
        <v>2015</v>
      </c>
      <c r="D3" s="582"/>
      <c r="E3" s="582"/>
      <c r="F3" s="583" t="s">
        <v>897</v>
      </c>
    </row>
    <row r="4" spans="1:8" s="18" customFormat="1" ht="31.5">
      <c r="A4" s="581"/>
      <c r="B4" s="303" t="s">
        <v>876</v>
      </c>
      <c r="C4" s="293" t="s">
        <v>565</v>
      </c>
      <c r="D4" s="175" t="s">
        <v>561</v>
      </c>
      <c r="E4" s="305" t="s">
        <v>242</v>
      </c>
      <c r="F4" s="584"/>
    </row>
    <row r="5" spans="1:8" s="39" customFormat="1" ht="17.100000000000001" customHeight="1">
      <c r="A5" s="304" t="s">
        <v>193</v>
      </c>
      <c r="B5" s="304">
        <v>13</v>
      </c>
      <c r="C5" s="494">
        <v>38755028</v>
      </c>
      <c r="D5" s="494">
        <v>31276833</v>
      </c>
      <c r="E5" s="495">
        <f>D5/C5*100</f>
        <v>80.703936015734527</v>
      </c>
      <c r="F5" s="203">
        <v>19650560</v>
      </c>
      <c r="H5" s="388"/>
    </row>
    <row r="6" spans="1:8" s="39" customFormat="1" ht="17.100000000000001" customHeight="1">
      <c r="A6" s="304" t="s">
        <v>257</v>
      </c>
      <c r="B6" s="304">
        <v>14</v>
      </c>
      <c r="C6" s="498">
        <v>0</v>
      </c>
      <c r="D6" s="498">
        <v>0</v>
      </c>
      <c r="E6" s="499">
        <f>IFERROR(D6/C6*100,0)</f>
        <v>0</v>
      </c>
      <c r="F6" s="203">
        <v>208000</v>
      </c>
      <c r="H6" s="388"/>
    </row>
    <row r="7" spans="1:8" s="39" customFormat="1" ht="17.100000000000001" customHeight="1">
      <c r="A7" s="304" t="s">
        <v>780</v>
      </c>
      <c r="B7" s="304">
        <v>15</v>
      </c>
      <c r="C7" s="498">
        <v>0</v>
      </c>
      <c r="D7" s="498">
        <v>0</v>
      </c>
      <c r="E7" s="499">
        <f>IFERROR(D7/C7*100,0)</f>
        <v>0</v>
      </c>
      <c r="F7" s="203">
        <v>137000</v>
      </c>
      <c r="H7" s="388"/>
    </row>
    <row r="8" spans="1:8" s="39" customFormat="1" ht="17.100000000000001" customHeight="1">
      <c r="A8" s="304" t="s">
        <v>194</v>
      </c>
      <c r="B8" s="304">
        <v>16</v>
      </c>
      <c r="C8" s="494">
        <v>2185198</v>
      </c>
      <c r="D8" s="494">
        <v>987912</v>
      </c>
      <c r="E8" s="495">
        <f>D8/C8*100</f>
        <v>45.209267077857476</v>
      </c>
      <c r="F8" s="203">
        <v>215690</v>
      </c>
      <c r="H8" s="388"/>
    </row>
    <row r="9" spans="1:8" s="39" customFormat="1" ht="17.100000000000001" customHeight="1">
      <c r="A9" s="304" t="s">
        <v>847</v>
      </c>
      <c r="B9" s="304">
        <v>17</v>
      </c>
      <c r="C9" s="494">
        <v>15000</v>
      </c>
      <c r="D9" s="494">
        <v>15000</v>
      </c>
      <c r="E9" s="495">
        <f t="shared" ref="E9:E32" si="0">D9/C9*100</f>
        <v>100</v>
      </c>
      <c r="F9" s="203">
        <v>44200</v>
      </c>
      <c r="H9" s="388"/>
    </row>
    <row r="10" spans="1:8" s="39" customFormat="1" ht="17.100000000000001" customHeight="1">
      <c r="A10" s="304" t="s">
        <v>901</v>
      </c>
      <c r="B10" s="304">
        <v>18</v>
      </c>
      <c r="C10" s="494">
        <v>1894583</v>
      </c>
      <c r="D10" s="494">
        <v>200090</v>
      </c>
      <c r="E10" s="495">
        <f t="shared" si="0"/>
        <v>10.561163063323169</v>
      </c>
      <c r="F10" s="203">
        <v>690458</v>
      </c>
      <c r="H10" s="388"/>
    </row>
    <row r="11" spans="1:8" s="39" customFormat="1" ht="17.100000000000001" customHeight="1">
      <c r="A11" s="304" t="s">
        <v>195</v>
      </c>
      <c r="B11" s="304">
        <v>21</v>
      </c>
      <c r="C11" s="494">
        <v>13608151</v>
      </c>
      <c r="D11" s="494">
        <v>4432953</v>
      </c>
      <c r="E11" s="495">
        <f t="shared" si="0"/>
        <v>32.575718773255822</v>
      </c>
      <c r="F11" s="203">
        <v>6576258</v>
      </c>
      <c r="H11" s="388"/>
    </row>
    <row r="12" spans="1:8" s="39" customFormat="1" ht="17.100000000000001" customHeight="1">
      <c r="A12" s="304" t="s">
        <v>196</v>
      </c>
      <c r="B12" s="304">
        <v>22</v>
      </c>
      <c r="C12" s="494">
        <v>16238207</v>
      </c>
      <c r="D12" s="494">
        <v>8570086</v>
      </c>
      <c r="E12" s="495">
        <f t="shared" si="0"/>
        <v>52.777292468312545</v>
      </c>
      <c r="F12" s="203">
        <v>11635577</v>
      </c>
      <c r="H12" s="388"/>
    </row>
    <row r="13" spans="1:8" s="39" customFormat="1" ht="45">
      <c r="A13" s="500" t="s">
        <v>945</v>
      </c>
      <c r="B13" s="304">
        <v>23</v>
      </c>
      <c r="C13" s="501">
        <v>16079981</v>
      </c>
      <c r="D13" s="501">
        <v>8548357</v>
      </c>
      <c r="E13" s="502">
        <f t="shared" si="0"/>
        <v>53.161486944543036</v>
      </c>
      <c r="F13" s="503">
        <v>9089225</v>
      </c>
      <c r="H13" s="388"/>
    </row>
    <row r="14" spans="1:8" s="39" customFormat="1" ht="17.100000000000001" customHeight="1">
      <c r="A14" s="304" t="s">
        <v>936</v>
      </c>
      <c r="B14" s="312">
        <v>24</v>
      </c>
      <c r="C14" s="494">
        <v>398945</v>
      </c>
      <c r="D14" s="494">
        <v>181466</v>
      </c>
      <c r="E14" s="495">
        <f t="shared" si="0"/>
        <v>45.486470566118136</v>
      </c>
      <c r="F14" s="203">
        <v>137191</v>
      </c>
      <c r="H14" s="388"/>
    </row>
    <row r="15" spans="1:8" s="39" customFormat="1" ht="17.100000000000001" customHeight="1">
      <c r="A15" s="304" t="s">
        <v>877</v>
      </c>
      <c r="B15" s="323">
        <v>26</v>
      </c>
      <c r="C15" s="494">
        <v>11020786</v>
      </c>
      <c r="D15" s="494">
        <v>6911289</v>
      </c>
      <c r="E15" s="495">
        <f t="shared" si="0"/>
        <v>62.711398261430716</v>
      </c>
      <c r="F15" s="203">
        <v>6154567</v>
      </c>
      <c r="H15" s="388"/>
    </row>
    <row r="16" spans="1:8" s="39" customFormat="1" ht="17.100000000000001" customHeight="1">
      <c r="A16" s="304" t="s">
        <v>604</v>
      </c>
      <c r="B16" s="304">
        <v>28</v>
      </c>
      <c r="C16" s="494">
        <v>296478</v>
      </c>
      <c r="D16" s="494">
        <v>261070</v>
      </c>
      <c r="E16" s="495">
        <f t="shared" si="0"/>
        <v>88.057123968726188</v>
      </c>
      <c r="F16" s="203">
        <v>124662</v>
      </c>
      <c r="H16" s="388"/>
    </row>
    <row r="17" spans="1:8" s="39" customFormat="1" ht="17.100000000000001" customHeight="1">
      <c r="A17" s="304" t="s">
        <v>937</v>
      </c>
      <c r="B17" s="304">
        <v>29</v>
      </c>
      <c r="C17" s="494">
        <v>2049023</v>
      </c>
      <c r="D17" s="494">
        <v>970328</v>
      </c>
      <c r="E17" s="495">
        <f t="shared" si="0"/>
        <v>47.355642176783761</v>
      </c>
      <c r="F17" s="203">
        <v>535785</v>
      </c>
      <c r="H17" s="388"/>
    </row>
    <row r="18" spans="1:8" s="39" customFormat="1" ht="17.100000000000001" customHeight="1">
      <c r="A18" s="304" t="s">
        <v>928</v>
      </c>
      <c r="B18" s="304">
        <v>34</v>
      </c>
      <c r="C18" s="494">
        <v>13482609</v>
      </c>
      <c r="D18" s="494">
        <v>4793449</v>
      </c>
      <c r="E18" s="495">
        <f t="shared" si="0"/>
        <v>35.552829574750703</v>
      </c>
      <c r="F18" s="203">
        <v>9157618</v>
      </c>
      <c r="H18" s="388"/>
    </row>
    <row r="19" spans="1:8" s="39" customFormat="1" ht="17.100000000000001" customHeight="1">
      <c r="A19" s="304" t="s">
        <v>320</v>
      </c>
      <c r="B19" s="304">
        <v>36</v>
      </c>
      <c r="C19" s="494">
        <v>171582617</v>
      </c>
      <c r="D19" s="494">
        <v>141827915</v>
      </c>
      <c r="E19" s="495">
        <f t="shared" si="0"/>
        <v>82.658673401630196</v>
      </c>
      <c r="F19" s="203">
        <v>120389470</v>
      </c>
      <c r="H19" s="388"/>
    </row>
    <row r="20" spans="1:8" s="39" customFormat="1" ht="17.100000000000001" customHeight="1">
      <c r="A20" s="304" t="s">
        <v>660</v>
      </c>
      <c r="B20" s="304">
        <v>41</v>
      </c>
      <c r="C20" s="494">
        <v>900753</v>
      </c>
      <c r="D20" s="494">
        <v>211391</v>
      </c>
      <c r="E20" s="495">
        <f t="shared" si="0"/>
        <v>23.468253783223592</v>
      </c>
      <c r="F20" s="203">
        <v>278975</v>
      </c>
      <c r="H20" s="388"/>
    </row>
    <row r="21" spans="1:8" s="39" customFormat="1" ht="17.100000000000001" customHeight="1">
      <c r="A21" s="392" t="s">
        <v>939</v>
      </c>
      <c r="B21" s="304">
        <v>46</v>
      </c>
      <c r="C21" s="494">
        <v>119104897</v>
      </c>
      <c r="D21" s="494">
        <v>86617663</v>
      </c>
      <c r="E21" s="495">
        <f t="shared" si="0"/>
        <v>72.723846946444198</v>
      </c>
      <c r="F21" s="203">
        <v>90937940</v>
      </c>
      <c r="H21" s="388"/>
    </row>
    <row r="22" spans="1:8" s="39" customFormat="1" ht="17.100000000000001" customHeight="1">
      <c r="A22" s="304" t="s">
        <v>950</v>
      </c>
      <c r="B22" s="323">
        <v>48</v>
      </c>
      <c r="C22" s="494">
        <v>8478946</v>
      </c>
      <c r="D22" s="494">
        <v>4039329</v>
      </c>
      <c r="E22" s="495">
        <f t="shared" si="0"/>
        <v>47.639517930648459</v>
      </c>
      <c r="F22" s="203">
        <v>3702149</v>
      </c>
      <c r="H22" s="388"/>
    </row>
    <row r="23" spans="1:8" s="39" customFormat="1" ht="17.100000000000001" customHeight="1">
      <c r="A23" s="304" t="s">
        <v>212</v>
      </c>
      <c r="B23" s="304">
        <v>50</v>
      </c>
      <c r="C23" s="494">
        <v>6000000</v>
      </c>
      <c r="D23" s="494">
        <v>5953424</v>
      </c>
      <c r="E23" s="495">
        <f t="shared" si="0"/>
        <v>99.223733333333328</v>
      </c>
      <c r="F23" s="203">
        <v>1941835</v>
      </c>
      <c r="H23" s="388"/>
    </row>
    <row r="24" spans="1:8" s="39" customFormat="1" ht="17.100000000000001" customHeight="1">
      <c r="A24" s="304" t="s">
        <v>951</v>
      </c>
      <c r="B24" s="304">
        <v>53</v>
      </c>
      <c r="C24" s="498">
        <v>0</v>
      </c>
      <c r="D24" s="498">
        <v>0</v>
      </c>
      <c r="E24" s="499">
        <f>IFERROR(D24/C24*100,0)</f>
        <v>0</v>
      </c>
      <c r="F24" s="203">
        <v>288856</v>
      </c>
      <c r="H24" s="388"/>
    </row>
    <row r="25" spans="1:8" s="39" customFormat="1" ht="17.100000000000001" customHeight="1">
      <c r="A25" s="304" t="s">
        <v>827</v>
      </c>
      <c r="B25" s="304">
        <v>55</v>
      </c>
      <c r="C25" s="494">
        <v>1432483</v>
      </c>
      <c r="D25" s="494">
        <v>1091600</v>
      </c>
      <c r="E25" s="495">
        <f t="shared" si="0"/>
        <v>76.203347613898387</v>
      </c>
      <c r="F25" s="498">
        <v>0</v>
      </c>
    </row>
    <row r="26" spans="1:8" s="39" customFormat="1" ht="17.100000000000001" customHeight="1">
      <c r="A26" s="304" t="s">
        <v>887</v>
      </c>
      <c r="B26" s="304">
        <v>59</v>
      </c>
      <c r="C26" s="494">
        <v>200000</v>
      </c>
      <c r="D26" s="494">
        <v>114432</v>
      </c>
      <c r="E26" s="495">
        <f t="shared" si="0"/>
        <v>57.216000000000001</v>
      </c>
      <c r="F26" s="203">
        <v>113684</v>
      </c>
      <c r="H26" s="388"/>
    </row>
    <row r="27" spans="1:8" s="39" customFormat="1" ht="17.100000000000001" customHeight="1">
      <c r="A27" s="304" t="s">
        <v>231</v>
      </c>
      <c r="B27" s="304">
        <v>60</v>
      </c>
      <c r="C27" s="494">
        <v>146536854</v>
      </c>
      <c r="D27" s="494">
        <v>100302253</v>
      </c>
      <c r="E27" s="495">
        <f t="shared" si="0"/>
        <v>68.44848259128041</v>
      </c>
      <c r="F27" s="203">
        <v>112090556</v>
      </c>
      <c r="H27" s="388"/>
    </row>
    <row r="28" spans="1:8" s="39" customFormat="1" ht="17.100000000000001" customHeight="1">
      <c r="A28" s="304" t="s">
        <v>521</v>
      </c>
      <c r="B28" s="304">
        <v>65</v>
      </c>
      <c r="C28" s="494">
        <v>12647048</v>
      </c>
      <c r="D28" s="494">
        <v>7511345</v>
      </c>
      <c r="E28" s="495">
        <f t="shared" si="0"/>
        <v>59.392081061129844</v>
      </c>
      <c r="F28" s="203">
        <v>10218255</v>
      </c>
      <c r="H28" s="388"/>
    </row>
    <row r="29" spans="1:8" s="39" customFormat="1" ht="17.100000000000001" customHeight="1">
      <c r="A29" s="304" t="s">
        <v>879</v>
      </c>
      <c r="B29" s="304">
        <v>66</v>
      </c>
      <c r="C29" s="494">
        <v>10208947</v>
      </c>
      <c r="D29" s="494">
        <v>4650195</v>
      </c>
      <c r="E29" s="495">
        <f t="shared" si="0"/>
        <v>45.550192394964931</v>
      </c>
      <c r="F29" s="203">
        <v>19073668</v>
      </c>
      <c r="H29" s="388"/>
    </row>
    <row r="30" spans="1:8" s="39" customFormat="1" ht="17.100000000000001" customHeight="1">
      <c r="A30" s="304" t="s">
        <v>770</v>
      </c>
      <c r="B30" s="304">
        <v>67</v>
      </c>
      <c r="C30" s="494">
        <v>465611</v>
      </c>
      <c r="D30" s="494">
        <v>237637</v>
      </c>
      <c r="E30" s="495">
        <f t="shared" si="0"/>
        <v>51.03766878359832</v>
      </c>
      <c r="F30" s="209">
        <v>94389</v>
      </c>
      <c r="H30" s="388"/>
    </row>
    <row r="31" spans="1:8" s="39" customFormat="1" ht="17.100000000000001" customHeight="1">
      <c r="A31" s="304" t="s">
        <v>782</v>
      </c>
      <c r="B31" s="304">
        <v>70</v>
      </c>
      <c r="C31" s="494">
        <v>3000000</v>
      </c>
      <c r="D31" s="494">
        <v>3000000</v>
      </c>
      <c r="E31" s="496">
        <v>0</v>
      </c>
      <c r="F31" s="203">
        <v>6000000</v>
      </c>
      <c r="H31" s="388"/>
    </row>
    <row r="32" spans="1:8" s="39" customFormat="1" ht="17.100000000000001" customHeight="1">
      <c r="A32" s="304" t="s">
        <v>199</v>
      </c>
      <c r="B32" s="304">
        <v>72</v>
      </c>
      <c r="C32" s="494">
        <v>859506</v>
      </c>
      <c r="D32" s="494">
        <v>134694</v>
      </c>
      <c r="E32" s="495">
        <f t="shared" si="0"/>
        <v>15.671094791659396</v>
      </c>
      <c r="F32" s="287">
        <v>213833</v>
      </c>
      <c r="H32" s="388"/>
    </row>
    <row r="33" spans="1:8" s="39" customFormat="1" ht="30" customHeight="1">
      <c r="A33" s="500" t="s">
        <v>956</v>
      </c>
      <c r="B33" s="304">
        <v>73</v>
      </c>
      <c r="C33" s="501">
        <v>6287379</v>
      </c>
      <c r="D33" s="501">
        <v>4768215</v>
      </c>
      <c r="E33" s="502">
        <f t="shared" ref="E33:E37" si="1">D33/C33*100</f>
        <v>75.837880935760353</v>
      </c>
      <c r="F33" s="503">
        <v>1449195</v>
      </c>
      <c r="H33" s="388"/>
    </row>
    <row r="34" spans="1:8" s="39" customFormat="1" ht="17.100000000000001" customHeight="1">
      <c r="A34" s="304" t="s">
        <v>713</v>
      </c>
      <c r="B34" s="316">
        <v>76</v>
      </c>
      <c r="C34" s="494">
        <v>236087</v>
      </c>
      <c r="D34" s="494">
        <v>123848</v>
      </c>
      <c r="E34" s="495">
        <f t="shared" si="1"/>
        <v>52.458627539847605</v>
      </c>
      <c r="F34" s="203">
        <v>184630</v>
      </c>
      <c r="H34" s="388"/>
    </row>
    <row r="35" spans="1:8" s="39" customFormat="1" ht="17.100000000000001" customHeight="1">
      <c r="A35" s="304" t="s">
        <v>902</v>
      </c>
      <c r="B35" s="316">
        <v>77</v>
      </c>
      <c r="C35" s="494">
        <v>1588824</v>
      </c>
      <c r="D35" s="494">
        <v>1037004</v>
      </c>
      <c r="E35" s="495">
        <f t="shared" si="1"/>
        <v>65.268651530943643</v>
      </c>
      <c r="F35" s="203">
        <v>2608839</v>
      </c>
      <c r="H35" s="388"/>
    </row>
    <row r="36" spans="1:8" s="39" customFormat="1" ht="17.100000000000001" customHeight="1">
      <c r="A36" s="304" t="s">
        <v>213</v>
      </c>
      <c r="B36" s="304">
        <v>78</v>
      </c>
      <c r="C36" s="494">
        <v>2314215</v>
      </c>
      <c r="D36" s="494">
        <v>543113</v>
      </c>
      <c r="E36" s="495">
        <f t="shared" si="1"/>
        <v>23.468562773985997</v>
      </c>
      <c r="F36" s="203">
        <v>1776818</v>
      </c>
      <c r="H36" s="388"/>
    </row>
    <row r="37" spans="1:8" s="39" customFormat="1" ht="17.100000000000001" customHeight="1">
      <c r="A37" s="304" t="s">
        <v>238</v>
      </c>
      <c r="B37" s="323">
        <v>81</v>
      </c>
      <c r="C37" s="494">
        <v>2500000</v>
      </c>
      <c r="D37" s="494">
        <v>2483482</v>
      </c>
      <c r="E37" s="495">
        <f t="shared" si="1"/>
        <v>99.339280000000002</v>
      </c>
      <c r="F37" s="203">
        <v>1255961</v>
      </c>
      <c r="H37" s="388"/>
    </row>
    <row r="38" spans="1:8" s="39" customFormat="1" ht="17.100000000000001" customHeight="1">
      <c r="A38" s="304" t="s">
        <v>316</v>
      </c>
      <c r="B38" s="304">
        <v>83</v>
      </c>
      <c r="C38" s="494">
        <v>3474254</v>
      </c>
      <c r="D38" s="494">
        <v>1648470</v>
      </c>
      <c r="E38" s="495">
        <f t="shared" ref="E38:E39" si="2">D38/C38*100</f>
        <v>47.448171607487538</v>
      </c>
      <c r="F38" s="203">
        <v>1626679</v>
      </c>
      <c r="H38" s="388"/>
    </row>
    <row r="39" spans="1:8" s="39" customFormat="1" ht="17.100000000000001" customHeight="1">
      <c r="A39" s="304" t="s">
        <v>925</v>
      </c>
      <c r="B39" s="304">
        <v>88</v>
      </c>
      <c r="C39" s="494">
        <v>16157590</v>
      </c>
      <c r="D39" s="494">
        <v>10234270</v>
      </c>
      <c r="E39" s="495">
        <f t="shared" si="2"/>
        <v>63.340324887560584</v>
      </c>
      <c r="F39" s="203">
        <v>9702410</v>
      </c>
      <c r="H39" s="388"/>
    </row>
    <row r="40" spans="1:8" s="39" customFormat="1" ht="20.25" customHeight="1" thickBot="1">
      <c r="A40" s="492" t="s">
        <v>2</v>
      </c>
      <c r="B40" s="292"/>
      <c r="C40" s="210">
        <f>SUM(C5:C39)</f>
        <v>630000000</v>
      </c>
      <c r="D40" s="210">
        <f>SUM(D5:D39)</f>
        <v>443679113</v>
      </c>
      <c r="E40" s="497">
        <f t="shared" ref="E40" si="3">D40/C40*100</f>
        <v>70.425256031746031</v>
      </c>
      <c r="F40" s="210">
        <f>SUM(F5:F39)</f>
        <v>448304933</v>
      </c>
    </row>
    <row r="41" spans="1:8" ht="21.75" customHeight="1" thickTop="1">
      <c r="A41" s="38"/>
      <c r="B41" s="38"/>
    </row>
    <row r="42" spans="1:8" ht="21.75" customHeight="1">
      <c r="A42" s="38"/>
      <c r="B42" s="38"/>
    </row>
    <row r="43" spans="1:8" ht="21.75" customHeight="1">
      <c r="A43" s="38"/>
      <c r="B43" s="38"/>
    </row>
    <row r="44" spans="1:8" ht="21.75" customHeight="1">
      <c r="A44" s="38"/>
      <c r="B44" s="38"/>
    </row>
    <row r="45" spans="1:8" ht="21.75" customHeight="1">
      <c r="A45" s="38"/>
      <c r="B45" s="38"/>
    </row>
  </sheetData>
  <mergeCells count="4">
    <mergeCell ref="A1:F1"/>
    <mergeCell ref="A3:A4"/>
    <mergeCell ref="C3:E3"/>
    <mergeCell ref="F3:F4"/>
  </mergeCells>
  <printOptions horizontalCentered="1"/>
  <pageMargins left="0.7" right="0.7" top="1.25" bottom="0.7" header="0.5" footer="0.25"/>
  <pageSetup paperSize="9" scale="95" firstPageNumber="34" orientation="portrait" useFirstPageNumber="1" r:id="rId1"/>
  <headerFooter alignWithMargins="0">
    <oddHeader>&amp;C&amp;"+,Bold"&amp;18
&amp;20________________________________________________________&amp;R&amp;"Times New Roman,Regular"&amp;11
  مملكة البحرين 
  الحساب الختامي الموحد للدولة للسنة المالية المنتهية في 31 ديسمبر 2015</oddHeader>
    <oddFooter>&amp;C&amp;"Arabic Transparent,Bold"&amp;20___________________________________________________&amp;"Arabic Transparent,Regular"&amp;14
&amp;"+,Regular"&amp;P</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G88"/>
  <sheetViews>
    <sheetView rightToLeft="1" view="pageLayout" zoomScaleNormal="100" zoomScaleSheetLayoutView="100" workbookViewId="0">
      <selection activeCell="A28" sqref="A28:C28"/>
    </sheetView>
  </sheetViews>
  <sheetFormatPr defaultRowHeight="21.75" customHeight="1"/>
  <cols>
    <col min="1" max="1" width="60.140625" style="30" customWidth="1"/>
    <col min="2" max="2" width="21" style="15" customWidth="1"/>
    <col min="3" max="3" width="20.140625" style="30" customWidth="1"/>
    <col min="4" max="6" width="9.140625" style="1"/>
    <col min="7" max="7" width="14.28515625" style="8" bestFit="1" customWidth="1"/>
    <col min="8" max="16384" width="9.140625" style="1"/>
  </cols>
  <sheetData>
    <row r="1" spans="1:7" s="5" customFormat="1" ht="25.35" customHeight="1">
      <c r="A1" s="587" t="s">
        <v>555</v>
      </c>
      <c r="B1" s="587"/>
      <c r="C1" s="588"/>
      <c r="G1" s="14"/>
    </row>
    <row r="2" spans="1:7" ht="21.75" customHeight="1">
      <c r="A2" s="594" t="s">
        <v>675</v>
      </c>
      <c r="B2" s="594"/>
      <c r="C2" s="594"/>
    </row>
    <row r="3" spans="1:7" s="5" customFormat="1" ht="21.6" customHeight="1">
      <c r="A3" s="17"/>
      <c r="B3" s="15"/>
      <c r="C3" s="17"/>
      <c r="G3" s="14"/>
    </row>
    <row r="4" spans="1:7" ht="25.35" customHeight="1">
      <c r="A4" s="587" t="s">
        <v>556</v>
      </c>
      <c r="B4" s="587"/>
      <c r="C4" s="588"/>
    </row>
    <row r="5" spans="1:7" ht="101.25" customHeight="1">
      <c r="A5" s="594" t="s">
        <v>871</v>
      </c>
      <c r="B5" s="594"/>
      <c r="C5" s="594"/>
    </row>
    <row r="6" spans="1:7" s="5" customFormat="1" ht="21.6" customHeight="1">
      <c r="A6" s="17"/>
      <c r="B6" s="15"/>
      <c r="C6" s="17"/>
      <c r="G6" s="14"/>
    </row>
    <row r="7" spans="1:7" ht="25.35" customHeight="1">
      <c r="A7" s="587" t="s">
        <v>866</v>
      </c>
      <c r="B7" s="587"/>
      <c r="C7" s="588"/>
    </row>
    <row r="8" spans="1:7" ht="65.25" customHeight="1">
      <c r="A8" s="585" t="s">
        <v>676</v>
      </c>
      <c r="B8" s="585"/>
      <c r="C8" s="585"/>
    </row>
    <row r="9" spans="1:7" s="5" customFormat="1" ht="21.6" customHeight="1">
      <c r="A9" s="17"/>
      <c r="B9" s="15"/>
      <c r="C9" s="17"/>
      <c r="G9" s="14"/>
    </row>
    <row r="10" spans="1:7" s="2" customFormat="1" ht="25.35" customHeight="1">
      <c r="A10" s="587" t="s">
        <v>639</v>
      </c>
      <c r="B10" s="587"/>
      <c r="C10" s="588"/>
      <c r="G10" s="9"/>
    </row>
    <row r="11" spans="1:7" s="7" customFormat="1" ht="39.950000000000003" customHeight="1">
      <c r="A11" s="585" t="s">
        <v>943</v>
      </c>
      <c r="B11" s="585"/>
      <c r="C11" s="585"/>
      <c r="G11" s="11"/>
    </row>
    <row r="12" spans="1:7" s="4" customFormat="1" ht="21.6" customHeight="1">
      <c r="A12" s="31"/>
      <c r="B12" s="21"/>
      <c r="C12" s="19"/>
      <c r="G12" s="10"/>
    </row>
    <row r="13" spans="1:7" s="4" customFormat="1" ht="21" hidden="1" customHeight="1">
      <c r="A13" s="31"/>
      <c r="B13" s="589" t="s">
        <v>512</v>
      </c>
      <c r="C13" s="589"/>
      <c r="G13" s="10"/>
    </row>
    <row r="14" spans="1:7" s="4" customFormat="1" ht="15" hidden="1" customHeight="1">
      <c r="A14" s="590" t="s">
        <v>210</v>
      </c>
      <c r="B14" s="592" t="s">
        <v>714</v>
      </c>
      <c r="C14" s="592" t="s">
        <v>665</v>
      </c>
      <c r="G14" s="10"/>
    </row>
    <row r="15" spans="1:7" s="4" customFormat="1" ht="12.75" hidden="1" customHeight="1">
      <c r="A15" s="591"/>
      <c r="B15" s="593"/>
      <c r="C15" s="593"/>
      <c r="G15" s="10"/>
    </row>
    <row r="16" spans="1:7" s="4" customFormat="1" ht="25.5" hidden="1" customHeight="1">
      <c r="A16" s="35" t="s">
        <v>612</v>
      </c>
      <c r="B16" s="22" t="s">
        <v>511</v>
      </c>
      <c r="C16" s="23" t="s">
        <v>511</v>
      </c>
      <c r="G16" s="10"/>
    </row>
    <row r="17" spans="1:7" s="4" customFormat="1" ht="18.75" hidden="1" customHeight="1">
      <c r="A17" s="32" t="s">
        <v>329</v>
      </c>
      <c r="B17" s="24">
        <v>0</v>
      </c>
      <c r="C17" s="23">
        <v>0</v>
      </c>
      <c r="G17" s="10"/>
    </row>
    <row r="18" spans="1:7" s="4" customFormat="1" ht="18.75" hidden="1" customHeight="1">
      <c r="A18" s="32" t="s">
        <v>194</v>
      </c>
      <c r="B18" s="24">
        <v>0</v>
      </c>
      <c r="C18" s="23">
        <v>0</v>
      </c>
      <c r="G18" s="10"/>
    </row>
    <row r="19" spans="1:7" s="4" customFormat="1" ht="18.75" hidden="1" customHeight="1">
      <c r="A19" s="32" t="s">
        <v>521</v>
      </c>
      <c r="B19" s="24">
        <v>0</v>
      </c>
      <c r="C19" s="23">
        <v>0</v>
      </c>
      <c r="G19" s="10"/>
    </row>
    <row r="20" spans="1:7" s="4" customFormat="1" ht="18.75" hidden="1" customHeight="1">
      <c r="A20" s="32" t="s">
        <v>637</v>
      </c>
      <c r="B20" s="24">
        <v>0</v>
      </c>
      <c r="C20" s="23">
        <v>0</v>
      </c>
      <c r="G20" s="10"/>
    </row>
    <row r="21" spans="1:7" s="4" customFormat="1" ht="18.75" hidden="1" customHeight="1">
      <c r="A21" s="32" t="s">
        <v>275</v>
      </c>
      <c r="B21" s="24">
        <v>0</v>
      </c>
      <c r="C21" s="23">
        <v>0</v>
      </c>
      <c r="G21" s="10"/>
    </row>
    <row r="22" spans="1:7" s="4" customFormat="1" ht="18.75" hidden="1" customHeight="1">
      <c r="A22" s="32" t="s">
        <v>320</v>
      </c>
      <c r="B22" s="24">
        <v>0</v>
      </c>
      <c r="C22" s="23">
        <v>0</v>
      </c>
      <c r="G22" s="10"/>
    </row>
    <row r="23" spans="1:7" s="4" customFormat="1" ht="18.75" hidden="1" customHeight="1">
      <c r="A23" s="32" t="s">
        <v>315</v>
      </c>
      <c r="B23" s="24">
        <v>0</v>
      </c>
      <c r="C23" s="23">
        <v>0</v>
      </c>
      <c r="G23" s="10"/>
    </row>
    <row r="24" spans="1:7" s="4" customFormat="1" ht="18.75" hidden="1" customHeight="1">
      <c r="A24" s="25" t="s">
        <v>229</v>
      </c>
      <c r="B24" s="24">
        <v>0</v>
      </c>
      <c r="C24" s="23">
        <v>0</v>
      </c>
      <c r="G24" s="10"/>
    </row>
    <row r="25" spans="1:7" s="4" customFormat="1" ht="21" hidden="1" customHeight="1" thickBot="1">
      <c r="A25" s="33" t="s">
        <v>267</v>
      </c>
      <c r="B25" s="26" t="s">
        <v>511</v>
      </c>
      <c r="C25" s="27">
        <f>SUM(C16:C24)</f>
        <v>0</v>
      </c>
      <c r="G25" s="10"/>
    </row>
    <row r="26" spans="1:7" s="4" customFormat="1" ht="25.35" hidden="1" customHeight="1">
      <c r="A26" s="34"/>
      <c r="B26" s="28"/>
      <c r="C26" s="28"/>
      <c r="G26" s="10"/>
    </row>
    <row r="27" spans="1:7" s="3" customFormat="1" ht="25.35" customHeight="1">
      <c r="A27" s="587" t="s">
        <v>867</v>
      </c>
      <c r="B27" s="587"/>
      <c r="C27" s="588"/>
      <c r="G27" s="12"/>
    </row>
    <row r="28" spans="1:7" s="6" customFormat="1" ht="150.75" customHeight="1">
      <c r="A28" s="586" t="s">
        <v>935</v>
      </c>
      <c r="B28" s="586"/>
      <c r="C28" s="586"/>
      <c r="G28" s="13"/>
    </row>
    <row r="29" spans="1:7" s="6" customFormat="1" ht="114.75" customHeight="1">
      <c r="A29" s="29"/>
      <c r="B29" s="29"/>
      <c r="C29" s="29"/>
      <c r="G29" s="13"/>
    </row>
    <row r="30" spans="1:7" ht="21.75" customHeight="1">
      <c r="A30" s="17"/>
      <c r="B30" s="16"/>
      <c r="C30" s="17"/>
    </row>
    <row r="31" spans="1:7" ht="21.75" customHeight="1">
      <c r="A31" s="17"/>
      <c r="B31" s="16"/>
      <c r="C31" s="17"/>
    </row>
    <row r="32" spans="1:7" ht="21.75" customHeight="1">
      <c r="A32" s="17"/>
      <c r="B32" s="16"/>
      <c r="C32" s="17"/>
    </row>
    <row r="33" spans="1:3" ht="21.75" customHeight="1">
      <c r="A33" s="17"/>
      <c r="B33" s="16"/>
      <c r="C33" s="17"/>
    </row>
    <row r="34" spans="1:3" ht="21.75" customHeight="1">
      <c r="A34" s="17"/>
      <c r="B34" s="16"/>
      <c r="C34" s="17"/>
    </row>
    <row r="35" spans="1:3" ht="21.75" customHeight="1">
      <c r="A35" s="17"/>
      <c r="B35" s="16"/>
      <c r="C35" s="17"/>
    </row>
    <row r="36" spans="1:3" ht="21.75" customHeight="1">
      <c r="A36" s="17"/>
      <c r="B36" s="16"/>
      <c r="C36" s="17"/>
    </row>
    <row r="37" spans="1:3" ht="21.75" customHeight="1">
      <c r="A37" s="17"/>
      <c r="B37" s="16"/>
      <c r="C37" s="17"/>
    </row>
    <row r="38" spans="1:3" ht="21.75" customHeight="1">
      <c r="A38" s="17"/>
      <c r="B38" s="16"/>
      <c r="C38" s="17"/>
    </row>
    <row r="39" spans="1:3" ht="21.75" customHeight="1">
      <c r="A39" s="17"/>
      <c r="B39" s="16"/>
      <c r="C39" s="17"/>
    </row>
    <row r="40" spans="1:3" ht="21.75" customHeight="1">
      <c r="A40" s="17"/>
      <c r="B40" s="16"/>
      <c r="C40" s="17"/>
    </row>
    <row r="41" spans="1:3" ht="21.75" customHeight="1">
      <c r="A41" s="17"/>
      <c r="B41" s="16"/>
      <c r="C41" s="17"/>
    </row>
    <row r="42" spans="1:3" ht="21.75" customHeight="1">
      <c r="A42" s="17"/>
      <c r="B42" s="16"/>
      <c r="C42" s="17"/>
    </row>
    <row r="43" spans="1:3" ht="21.75" customHeight="1">
      <c r="A43" s="17"/>
      <c r="B43" s="16"/>
      <c r="C43" s="17"/>
    </row>
    <row r="44" spans="1:3" ht="21.75" customHeight="1">
      <c r="A44" s="17"/>
      <c r="B44" s="16"/>
      <c r="C44" s="17"/>
    </row>
    <row r="45" spans="1:3" ht="21.75" customHeight="1">
      <c r="A45" s="17"/>
      <c r="B45" s="16"/>
      <c r="C45" s="17"/>
    </row>
    <row r="46" spans="1:3" ht="21.75" customHeight="1">
      <c r="A46" s="17"/>
      <c r="B46" s="16"/>
      <c r="C46" s="17"/>
    </row>
    <row r="47" spans="1:3" ht="21.75" customHeight="1">
      <c r="A47" s="17"/>
      <c r="B47" s="16"/>
      <c r="C47" s="17"/>
    </row>
    <row r="48" spans="1:3" ht="21.75" customHeight="1">
      <c r="A48" s="17"/>
      <c r="B48" s="16"/>
      <c r="C48" s="17"/>
    </row>
    <row r="49" spans="1:3" ht="21.75" customHeight="1">
      <c r="A49" s="17"/>
      <c r="B49" s="16"/>
      <c r="C49" s="17"/>
    </row>
    <row r="50" spans="1:3" ht="21.75" customHeight="1">
      <c r="A50" s="17"/>
      <c r="B50" s="16"/>
      <c r="C50" s="17"/>
    </row>
    <row r="51" spans="1:3" ht="21.75" customHeight="1">
      <c r="A51" s="17"/>
      <c r="B51" s="16"/>
      <c r="C51" s="17"/>
    </row>
    <row r="52" spans="1:3" ht="21.75" customHeight="1">
      <c r="A52" s="17"/>
      <c r="B52" s="16"/>
      <c r="C52" s="17"/>
    </row>
    <row r="53" spans="1:3" ht="21.75" customHeight="1">
      <c r="A53" s="17"/>
      <c r="B53" s="16"/>
      <c r="C53" s="17"/>
    </row>
    <row r="54" spans="1:3" ht="21.75" customHeight="1">
      <c r="A54" s="17"/>
      <c r="B54" s="16"/>
      <c r="C54" s="17"/>
    </row>
    <row r="55" spans="1:3" ht="21.75" customHeight="1">
      <c r="A55" s="17"/>
      <c r="B55" s="16"/>
      <c r="C55" s="17"/>
    </row>
    <row r="56" spans="1:3" ht="21.75" customHeight="1">
      <c r="A56" s="17"/>
      <c r="B56" s="16"/>
      <c r="C56" s="17"/>
    </row>
    <row r="57" spans="1:3" ht="21.75" customHeight="1">
      <c r="A57" s="17"/>
      <c r="B57" s="16"/>
      <c r="C57" s="17"/>
    </row>
    <row r="58" spans="1:3" ht="21.75" customHeight="1">
      <c r="A58" s="17"/>
      <c r="B58" s="16"/>
      <c r="C58" s="17"/>
    </row>
    <row r="59" spans="1:3" ht="21.75" customHeight="1">
      <c r="A59" s="17"/>
      <c r="B59" s="16"/>
      <c r="C59" s="17"/>
    </row>
    <row r="60" spans="1:3" ht="21.75" customHeight="1">
      <c r="A60" s="17"/>
      <c r="B60" s="16"/>
      <c r="C60" s="17"/>
    </row>
    <row r="61" spans="1:3" ht="21.75" customHeight="1">
      <c r="A61" s="17"/>
      <c r="B61" s="16"/>
      <c r="C61" s="17"/>
    </row>
    <row r="62" spans="1:3" ht="21.75" customHeight="1">
      <c r="A62" s="17"/>
      <c r="B62" s="16"/>
      <c r="C62" s="17"/>
    </row>
    <row r="63" spans="1:3" ht="21.75" customHeight="1">
      <c r="A63" s="17"/>
      <c r="B63" s="16"/>
      <c r="C63" s="17"/>
    </row>
    <row r="64" spans="1:3" ht="21.75" customHeight="1">
      <c r="A64" s="17"/>
      <c r="B64" s="16"/>
      <c r="C64" s="17"/>
    </row>
    <row r="65" spans="1:3" ht="21.75" customHeight="1">
      <c r="A65" s="17"/>
      <c r="B65" s="16"/>
      <c r="C65" s="17"/>
    </row>
    <row r="66" spans="1:3" ht="21.75" customHeight="1">
      <c r="A66" s="17"/>
      <c r="B66" s="16"/>
      <c r="C66" s="17"/>
    </row>
    <row r="67" spans="1:3" ht="21.75" customHeight="1">
      <c r="B67" s="16"/>
    </row>
    <row r="68" spans="1:3" ht="21.75" customHeight="1">
      <c r="B68" s="16"/>
    </row>
    <row r="69" spans="1:3" ht="21.75" customHeight="1">
      <c r="B69" s="16"/>
    </row>
    <row r="70" spans="1:3" ht="21.75" customHeight="1">
      <c r="B70" s="16"/>
    </row>
    <row r="71" spans="1:3" ht="21.75" customHeight="1">
      <c r="B71" s="16"/>
    </row>
    <row r="72" spans="1:3" ht="21.75" customHeight="1">
      <c r="B72" s="16"/>
    </row>
    <row r="73" spans="1:3" ht="21.75" customHeight="1">
      <c r="B73" s="16"/>
    </row>
    <row r="74" spans="1:3" ht="21.75" customHeight="1">
      <c r="B74" s="16"/>
    </row>
    <row r="75" spans="1:3" ht="21.75" customHeight="1">
      <c r="B75" s="16"/>
    </row>
    <row r="76" spans="1:3" ht="21.75" customHeight="1">
      <c r="B76" s="16"/>
    </row>
    <row r="77" spans="1:3" ht="21.75" customHeight="1">
      <c r="B77" s="16"/>
    </row>
    <row r="78" spans="1:3" ht="21.75" customHeight="1">
      <c r="B78" s="16"/>
    </row>
    <row r="79" spans="1:3" ht="21.75" customHeight="1">
      <c r="B79" s="16"/>
    </row>
    <row r="80" spans="1:3" ht="21.75" customHeight="1">
      <c r="B80" s="16"/>
    </row>
    <row r="81" spans="2:2" ht="21.75" customHeight="1">
      <c r="B81" s="16"/>
    </row>
    <row r="82" spans="2:2" ht="21.75" customHeight="1">
      <c r="B82" s="16"/>
    </row>
    <row r="83" spans="2:2" ht="21.75" customHeight="1">
      <c r="B83" s="16"/>
    </row>
    <row r="84" spans="2:2" ht="21.75" customHeight="1">
      <c r="B84" s="16"/>
    </row>
    <row r="85" spans="2:2" ht="21.75" customHeight="1">
      <c r="B85" s="16"/>
    </row>
    <row r="86" spans="2:2" ht="21.75" customHeight="1">
      <c r="B86" s="16"/>
    </row>
    <row r="87" spans="2:2" ht="21.75" customHeight="1">
      <c r="B87" s="16"/>
    </row>
    <row r="88" spans="2:2" ht="21.75" customHeight="1">
      <c r="B88" s="16"/>
    </row>
  </sheetData>
  <mergeCells count="14">
    <mergeCell ref="A4:C4"/>
    <mergeCell ref="A5:C5"/>
    <mergeCell ref="A1:C1"/>
    <mergeCell ref="A2:C2"/>
    <mergeCell ref="A7:C7"/>
    <mergeCell ref="A8:C8"/>
    <mergeCell ref="A28:C28"/>
    <mergeCell ref="A10:C10"/>
    <mergeCell ref="A11:C11"/>
    <mergeCell ref="B13:C13"/>
    <mergeCell ref="A14:A15"/>
    <mergeCell ref="B14:B15"/>
    <mergeCell ref="C14:C15"/>
    <mergeCell ref="A27:C27"/>
  </mergeCells>
  <phoneticPr fontId="14" type="noConversion"/>
  <printOptions horizontalCentered="1"/>
  <pageMargins left="0.7" right="0.7" top="1.25" bottom="0.7" header="0.5" footer="0.25"/>
  <pageSetup paperSize="9" scale="85" firstPageNumber="35" orientation="portrait" useFirstPageNumber="1" r:id="rId1"/>
  <headerFooter alignWithMargins="0">
    <oddHeader xml:space="preserve">&amp;C&amp;"Arabic Transparent,Bold"&amp;20
______________________________________________________&amp;R&amp;"Times New Roman,Regular"&amp;11
  مملكة البحرين 
  الحساب الختامي الموحد للدولة للسنة المالية المنتهية في 31 ديسمبر 2015&amp;"+,Regular"
</oddHeader>
    <oddFooter>&amp;C&amp;"Arabic Transparent,Bold"&amp;20_________________________________________________________&amp;"Arabic Transparent,Regular"&amp;14
&amp;"+,Regular"&amp;P</oddFooter>
  </headerFooter>
  <rowBreaks count="1" manualBreakCount="1">
    <brk id="29" max="2" man="1"/>
  </rowBreaks>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38"/>
  <sheetViews>
    <sheetView rightToLeft="1" view="pageBreakPreview" topLeftCell="A8" zoomScaleNormal="100" zoomScaleSheetLayoutView="100" zoomScalePageLayoutView="110" workbookViewId="0">
      <selection activeCell="H17" sqref="H17"/>
    </sheetView>
  </sheetViews>
  <sheetFormatPr defaultRowHeight="13.5"/>
  <cols>
    <col min="1" max="1" width="36.42578125" style="44" customWidth="1"/>
    <col min="2" max="2" width="13.85546875" style="41" customWidth="1"/>
    <col min="3" max="3" width="19.28515625" style="43" bestFit="1" customWidth="1"/>
    <col min="4" max="4" width="19.28515625" style="42" bestFit="1" customWidth="1"/>
    <col min="5" max="5" width="10.5703125" style="41" bestFit="1" customWidth="1"/>
    <col min="6" max="7" width="9.140625" style="41"/>
    <col min="8" max="8" width="12.85546875" style="41" customWidth="1"/>
    <col min="9" max="9" width="9.7109375" style="41" customWidth="1"/>
    <col min="10" max="16384" width="9.140625" style="41"/>
  </cols>
  <sheetData>
    <row r="1" spans="1:9" ht="30.95" customHeight="1">
      <c r="A1" s="595" t="s">
        <v>292</v>
      </c>
      <c r="B1" s="596"/>
      <c r="C1" s="596"/>
      <c r="D1" s="596"/>
    </row>
    <row r="2" spans="1:9" ht="25.35" customHeight="1">
      <c r="A2" s="302" t="s">
        <v>307</v>
      </c>
      <c r="B2" s="302"/>
      <c r="C2" s="260"/>
      <c r="D2" s="504" t="s">
        <v>514</v>
      </c>
    </row>
    <row r="3" spans="1:9" ht="18.75" hidden="1" customHeight="1" thickBot="1">
      <c r="A3" s="204"/>
      <c r="B3" s="204"/>
      <c r="C3" s="306" t="s">
        <v>243</v>
      </c>
      <c r="D3" s="307"/>
    </row>
    <row r="4" spans="1:9" s="47" customFormat="1" ht="26.1" customHeight="1">
      <c r="A4" s="208" t="s">
        <v>211</v>
      </c>
      <c r="B4" s="208" t="s">
        <v>307</v>
      </c>
      <c r="C4" s="208">
        <v>2015</v>
      </c>
      <c r="D4" s="208">
        <v>2014</v>
      </c>
      <c r="E4" s="51"/>
    </row>
    <row r="5" spans="1:9" s="47" customFormat="1" ht="18.95" customHeight="1">
      <c r="A5" s="310" t="s">
        <v>631</v>
      </c>
      <c r="B5" s="199"/>
      <c r="C5" s="290"/>
      <c r="D5" s="290"/>
      <c r="I5" s="50"/>
    </row>
    <row r="6" spans="1:9" s="47" customFormat="1" ht="18.95" customHeight="1">
      <c r="A6" s="310" t="s">
        <v>293</v>
      </c>
      <c r="B6" s="201"/>
      <c r="C6" s="319"/>
      <c r="D6" s="319"/>
      <c r="I6" s="50"/>
    </row>
    <row r="7" spans="1:9" s="47" customFormat="1" ht="18.95" customHeight="1">
      <c r="A7" s="317" t="s">
        <v>294</v>
      </c>
      <c r="B7" s="199"/>
      <c r="C7" s="505">
        <v>1594647700</v>
      </c>
      <c r="D7" s="505">
        <v>2662191298</v>
      </c>
      <c r="I7" s="50"/>
    </row>
    <row r="8" spans="1:9" s="47" customFormat="1" ht="18.95" customHeight="1">
      <c r="A8" s="317" t="s">
        <v>295</v>
      </c>
      <c r="B8" s="199"/>
      <c r="C8" s="505">
        <v>225242429</v>
      </c>
      <c r="D8" s="505">
        <v>201141304</v>
      </c>
      <c r="I8" s="50"/>
    </row>
    <row r="9" spans="1:9" s="47" customFormat="1" ht="18.95" customHeight="1">
      <c r="A9" s="317" t="s">
        <v>868</v>
      </c>
      <c r="B9" s="199"/>
      <c r="C9" s="505">
        <v>72825570</v>
      </c>
      <c r="D9" s="505">
        <v>52573952</v>
      </c>
      <c r="I9" s="50"/>
    </row>
    <row r="10" spans="1:9" s="47" customFormat="1" ht="18.95" customHeight="1">
      <c r="A10" s="317" t="s">
        <v>296</v>
      </c>
      <c r="B10" s="294"/>
      <c r="C10" s="505">
        <v>28169590</v>
      </c>
      <c r="D10" s="505">
        <v>28169772</v>
      </c>
      <c r="I10" s="50"/>
    </row>
    <row r="11" spans="1:9" s="47" customFormat="1" ht="18.95" customHeight="1">
      <c r="A11" s="317" t="s">
        <v>872</v>
      </c>
      <c r="B11" s="199"/>
      <c r="C11" s="505">
        <v>32728661</v>
      </c>
      <c r="D11" s="505">
        <v>55790156</v>
      </c>
      <c r="I11" s="50"/>
    </row>
    <row r="12" spans="1:9" s="47" customFormat="1" ht="18.95" customHeight="1">
      <c r="A12" s="317" t="s">
        <v>670</v>
      </c>
      <c r="B12" s="199"/>
      <c r="C12" s="505">
        <v>127506183</v>
      </c>
      <c r="D12" s="505">
        <v>137964742</v>
      </c>
      <c r="I12" s="50"/>
    </row>
    <row r="13" spans="1:9" s="47" customFormat="1" ht="18.95" customHeight="1">
      <c r="A13" s="200" t="s">
        <v>318</v>
      </c>
      <c r="B13" s="199"/>
      <c r="C13" s="506">
        <f>SUM(C7:C12)</f>
        <v>2081120133</v>
      </c>
      <c r="D13" s="506">
        <f>SUM(D7:D12)</f>
        <v>3137831224</v>
      </c>
      <c r="I13" s="50"/>
    </row>
    <row r="14" spans="1:9" s="45" customFormat="1" ht="18.95" customHeight="1">
      <c r="A14" s="310" t="s">
        <v>630</v>
      </c>
      <c r="B14" s="205"/>
      <c r="C14" s="505"/>
      <c r="D14" s="505"/>
      <c r="I14" s="49"/>
    </row>
    <row r="15" spans="1:9" s="47" customFormat="1" ht="18.95" customHeight="1">
      <c r="A15" s="317" t="s">
        <v>297</v>
      </c>
      <c r="B15" s="205"/>
      <c r="C15" s="505">
        <v>-1405109874</v>
      </c>
      <c r="D15" s="505">
        <v>-1369436828</v>
      </c>
      <c r="G15" s="387"/>
    </row>
    <row r="16" spans="1:9" s="47" customFormat="1" ht="18.95" customHeight="1">
      <c r="A16" s="317" t="s">
        <v>298</v>
      </c>
      <c r="B16" s="199"/>
      <c r="C16" s="505">
        <v>-207446158</v>
      </c>
      <c r="D16" s="505">
        <v>-217079491</v>
      </c>
      <c r="E16" s="48"/>
      <c r="G16" s="387"/>
    </row>
    <row r="17" spans="1:7" s="45" customFormat="1" ht="18.95" customHeight="1">
      <c r="A17" s="317" t="s">
        <v>627</v>
      </c>
      <c r="B17" s="199"/>
      <c r="C17" s="505">
        <v>-61021900</v>
      </c>
      <c r="D17" s="505">
        <v>-82222552</v>
      </c>
      <c r="E17" s="46"/>
      <c r="G17" s="385"/>
    </row>
    <row r="18" spans="1:7" s="45" customFormat="1" ht="18.95" customHeight="1">
      <c r="A18" s="317" t="s">
        <v>299</v>
      </c>
      <c r="B18" s="199"/>
      <c r="C18" s="505">
        <v>-58507370</v>
      </c>
      <c r="D18" s="505">
        <v>-70113926</v>
      </c>
      <c r="E18" s="46"/>
      <c r="G18" s="385"/>
    </row>
    <row r="19" spans="1:7" s="45" customFormat="1" ht="18.95" customHeight="1">
      <c r="A19" s="317" t="s">
        <v>300</v>
      </c>
      <c r="B19" s="199"/>
      <c r="C19" s="505">
        <v>-597765145</v>
      </c>
      <c r="D19" s="505">
        <v>-715844510</v>
      </c>
      <c r="E19" s="46"/>
      <c r="G19" s="385"/>
    </row>
    <row r="20" spans="1:7" s="45" customFormat="1" ht="18.95" customHeight="1">
      <c r="A20" s="317" t="s">
        <v>791</v>
      </c>
      <c r="B20" s="199"/>
      <c r="C20" s="505">
        <v>-549126532</v>
      </c>
      <c r="D20" s="505">
        <v>-488081753</v>
      </c>
      <c r="E20" s="46"/>
      <c r="G20" s="385"/>
    </row>
    <row r="21" spans="1:7" s="45" customFormat="1" ht="18.95" customHeight="1">
      <c r="A21" s="317" t="s">
        <v>628</v>
      </c>
      <c r="B21" s="199"/>
      <c r="C21" s="505">
        <v>-102001080</v>
      </c>
      <c r="D21" s="505">
        <v>-52208363</v>
      </c>
      <c r="E21" s="46"/>
      <c r="G21" s="385"/>
    </row>
    <row r="22" spans="1:7" s="45" customFormat="1" ht="18.95" customHeight="1">
      <c r="A22" s="317" t="s">
        <v>301</v>
      </c>
      <c r="B22" s="199"/>
      <c r="C22" s="505">
        <v>-62091438</v>
      </c>
      <c r="D22" s="505">
        <v>-65881692</v>
      </c>
      <c r="G22" s="385"/>
    </row>
    <row r="23" spans="1:7" s="45" customFormat="1" ht="20.25" hidden="1" customHeight="1">
      <c r="A23" s="317" t="s">
        <v>302</v>
      </c>
      <c r="B23" s="199"/>
      <c r="C23" s="505">
        <v>0</v>
      </c>
      <c r="D23" s="505">
        <v>0</v>
      </c>
    </row>
    <row r="24" spans="1:7" s="45" customFormat="1" ht="18.95" customHeight="1">
      <c r="A24" s="200" t="s">
        <v>319</v>
      </c>
      <c r="B24" s="199"/>
      <c r="C24" s="506">
        <f>SUM(C15:C23)</f>
        <v>-3043069497</v>
      </c>
      <c r="D24" s="506">
        <f>SUM(D15:D23)</f>
        <v>-3060869115</v>
      </c>
    </row>
    <row r="25" spans="1:7" s="45" customFormat="1" ht="18.95" customHeight="1">
      <c r="A25" s="317" t="s">
        <v>303</v>
      </c>
      <c r="B25" s="201"/>
      <c r="C25" s="506">
        <f>C13+C24</f>
        <v>-961949364</v>
      </c>
      <c r="D25" s="506">
        <f>D13+D24</f>
        <v>76962109</v>
      </c>
    </row>
    <row r="26" spans="1:7" s="45" customFormat="1" ht="18.95" customHeight="1">
      <c r="A26" s="310" t="s">
        <v>629</v>
      </c>
      <c r="B26" s="199"/>
      <c r="C26" s="505"/>
      <c r="D26" s="505"/>
      <c r="G26" s="385"/>
    </row>
    <row r="27" spans="1:7" s="45" customFormat="1" ht="18.95" customHeight="1">
      <c r="A27" s="317" t="s">
        <v>632</v>
      </c>
      <c r="B27" s="199"/>
      <c r="C27" s="505">
        <v>-364949179</v>
      </c>
      <c r="D27" s="505">
        <v>-468820496</v>
      </c>
      <c r="G27" s="385"/>
    </row>
    <row r="28" spans="1:7" s="45" customFormat="1" ht="18.95" customHeight="1">
      <c r="A28" s="317" t="s">
        <v>793</v>
      </c>
      <c r="B28" s="199"/>
      <c r="C28" s="505">
        <v>-30220067</v>
      </c>
      <c r="D28" s="505">
        <v>-35110326</v>
      </c>
      <c r="G28" s="385"/>
    </row>
    <row r="29" spans="1:7" s="45" customFormat="1" ht="18.95" customHeight="1">
      <c r="A29" s="317" t="s">
        <v>304</v>
      </c>
      <c r="B29" s="199"/>
      <c r="C29" s="505">
        <v>83417958</v>
      </c>
      <c r="D29" s="505">
        <v>83131208</v>
      </c>
      <c r="G29" s="385"/>
    </row>
    <row r="30" spans="1:7" s="45" customFormat="1" ht="18.95" customHeight="1">
      <c r="A30" s="317" t="s">
        <v>794</v>
      </c>
      <c r="B30" s="199"/>
      <c r="C30" s="505">
        <v>564281</v>
      </c>
      <c r="D30" s="505">
        <v>901978</v>
      </c>
      <c r="G30" s="385"/>
    </row>
    <row r="31" spans="1:7" s="45" customFormat="1" ht="18.95" customHeight="1">
      <c r="A31" s="200" t="s">
        <v>633</v>
      </c>
      <c r="B31" s="199"/>
      <c r="C31" s="506">
        <f>SUM(C27:C30)</f>
        <v>-311187007</v>
      </c>
      <c r="D31" s="506">
        <f>SUM(D27:D30)</f>
        <v>-419897636</v>
      </c>
    </row>
    <row r="32" spans="1:7" s="45" customFormat="1" ht="18.95" customHeight="1">
      <c r="A32" s="310" t="s">
        <v>634</v>
      </c>
      <c r="B32" s="201"/>
      <c r="C32" s="505"/>
      <c r="D32" s="507"/>
    </row>
    <row r="33" spans="1:4" s="45" customFormat="1" ht="18.95" customHeight="1">
      <c r="A33" s="317" t="s">
        <v>792</v>
      </c>
      <c r="B33" s="201"/>
      <c r="C33" s="505">
        <v>6138000000</v>
      </c>
      <c r="D33" s="505">
        <v>3947000000</v>
      </c>
    </row>
    <row r="34" spans="1:4" s="45" customFormat="1" ht="18.95" customHeight="1">
      <c r="A34" s="317" t="s">
        <v>635</v>
      </c>
      <c r="B34" s="201"/>
      <c r="C34" s="505">
        <v>-4472629354</v>
      </c>
      <c r="D34" s="505">
        <v>-3739973327</v>
      </c>
    </row>
    <row r="35" spans="1:4" s="45" customFormat="1" ht="18.95" customHeight="1">
      <c r="A35" s="200" t="s">
        <v>636</v>
      </c>
      <c r="B35" s="201"/>
      <c r="C35" s="506">
        <f>SUM(C33:C34)</f>
        <v>1665370646</v>
      </c>
      <c r="D35" s="506">
        <f>SUM(D33:D34)</f>
        <v>207026673</v>
      </c>
    </row>
    <row r="36" spans="1:4" s="45" customFormat="1" ht="18.95" customHeight="1" thickBot="1">
      <c r="A36" s="317" t="s">
        <v>873</v>
      </c>
      <c r="B36" s="199"/>
      <c r="C36" s="508">
        <f>C25+C31+C35</f>
        <v>392234275</v>
      </c>
      <c r="D36" s="508">
        <f>D25+D31+D35</f>
        <v>-135908854</v>
      </c>
    </row>
    <row r="37" spans="1:4" ht="14.25" thickTop="1">
      <c r="A37" s="52"/>
      <c r="B37" s="43"/>
      <c r="D37" s="58"/>
    </row>
    <row r="38" spans="1:4">
      <c r="A38" s="52"/>
      <c r="B38" s="43"/>
      <c r="D38" s="58"/>
    </row>
  </sheetData>
  <mergeCells count="1">
    <mergeCell ref="A1:D1"/>
  </mergeCells>
  <printOptions horizontalCentered="1"/>
  <pageMargins left="0.7" right="0.7" top="1.25" bottom="0.7" header="0.5" footer="0.25"/>
  <pageSetup paperSize="9" firstPageNumber="36" orientation="portrait" useFirstPageNumber="1" r:id="rId1"/>
  <headerFooter alignWithMargins="0">
    <oddHeader>&amp;C&amp;"+,Bold"&amp;18
&amp;20________________________________________________&amp;R&amp;"Times New Roman,Regular"&amp;11
  مملكة البحرين 
  ملحقات الحساب الختامي الموحد للدولة للسنة المالية المنتهية في 31 ديسمبر 2015</oddHeader>
    <oddFooter>&amp;C&amp;"Arabic Transparent,Bold"&amp;20_______________________________________________&amp;"Arabic Transparent,Regular"&amp;14
&amp;"+,Regular"&amp;P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352"/>
  <sheetViews>
    <sheetView rightToLeft="1" view="pageBreakPreview" zoomScaleNormal="100" zoomScaleSheetLayoutView="100" workbookViewId="0">
      <selection activeCell="I16" sqref="I16"/>
    </sheetView>
  </sheetViews>
  <sheetFormatPr defaultRowHeight="12.75"/>
  <cols>
    <col min="1" max="1" width="8.7109375" style="194" customWidth="1"/>
    <col min="2" max="2" width="27.5703125" style="193" customWidth="1"/>
    <col min="3" max="3" width="10" style="193" customWidth="1"/>
    <col min="4" max="4" width="20" style="309" customWidth="1"/>
    <col min="5" max="5" width="20" style="193" customWidth="1"/>
    <col min="6" max="7" width="9.140625" style="193"/>
    <col min="8" max="8" width="10.28515625" style="193" bestFit="1" customWidth="1"/>
    <col min="9" max="16384" width="9.140625" style="193"/>
  </cols>
  <sheetData>
    <row r="1" spans="1:5" s="301" customFormat="1" ht="30.95" customHeight="1">
      <c r="A1" s="596" t="s">
        <v>305</v>
      </c>
      <c r="B1" s="596"/>
      <c r="C1" s="596"/>
      <c r="D1" s="596"/>
      <c r="E1" s="596"/>
    </row>
    <row r="2" spans="1:5" ht="21.6" customHeight="1">
      <c r="A2" s="207"/>
      <c r="B2" s="211"/>
      <c r="C2" s="211"/>
      <c r="D2" s="300"/>
      <c r="E2" s="311" t="s">
        <v>512</v>
      </c>
    </row>
    <row r="3" spans="1:5" ht="36" customHeight="1">
      <c r="A3" s="308" t="s">
        <v>0</v>
      </c>
      <c r="B3" s="308" t="s">
        <v>232</v>
      </c>
      <c r="C3" s="308"/>
      <c r="D3" s="299" t="s">
        <v>898</v>
      </c>
      <c r="E3" s="299" t="s">
        <v>799</v>
      </c>
    </row>
    <row r="4" spans="1:5" s="268" customFormat="1" ht="25.35" customHeight="1">
      <c r="A4" s="291">
        <v>1</v>
      </c>
      <c r="B4" s="321" t="s">
        <v>3</v>
      </c>
      <c r="C4" s="321"/>
      <c r="D4" s="509">
        <v>2422896</v>
      </c>
      <c r="E4" s="509">
        <v>3605730</v>
      </c>
    </row>
    <row r="5" spans="1:5" s="268" customFormat="1" ht="25.35" customHeight="1">
      <c r="A5" s="291">
        <v>2</v>
      </c>
      <c r="B5" s="321" t="s">
        <v>4</v>
      </c>
      <c r="C5" s="321"/>
      <c r="D5" s="509">
        <v>14852823</v>
      </c>
      <c r="E5" s="509">
        <v>16525842</v>
      </c>
    </row>
    <row r="6" spans="1:5" s="268" customFormat="1" ht="25.35" customHeight="1">
      <c r="A6" s="291">
        <v>3</v>
      </c>
      <c r="B6" s="321" t="s">
        <v>5</v>
      </c>
      <c r="C6" s="321"/>
      <c r="D6" s="509">
        <v>508447</v>
      </c>
      <c r="E6" s="509">
        <v>1625622</v>
      </c>
    </row>
    <row r="7" spans="1:5" s="268" customFormat="1" ht="25.35" customHeight="1">
      <c r="A7" s="291">
        <v>4</v>
      </c>
      <c r="B7" s="321" t="s">
        <v>6</v>
      </c>
      <c r="C7" s="321"/>
      <c r="D7" s="509">
        <v>534579</v>
      </c>
      <c r="E7" s="509">
        <v>1029625</v>
      </c>
    </row>
    <row r="8" spans="1:5" s="268" customFormat="1" ht="25.35" customHeight="1">
      <c r="A8" s="291">
        <v>5</v>
      </c>
      <c r="B8" s="321" t="s">
        <v>7</v>
      </c>
      <c r="C8" s="321"/>
      <c r="D8" s="509">
        <v>657903</v>
      </c>
      <c r="E8" s="509">
        <v>878670</v>
      </c>
    </row>
    <row r="9" spans="1:5" s="268" customFormat="1" ht="25.35" customHeight="1">
      <c r="A9" s="291">
        <v>6</v>
      </c>
      <c r="B9" s="321" t="s">
        <v>28</v>
      </c>
      <c r="C9" s="321"/>
      <c r="D9" s="509">
        <v>17127489</v>
      </c>
      <c r="E9" s="509">
        <v>6761481</v>
      </c>
    </row>
    <row r="10" spans="1:5" s="268" customFormat="1" ht="25.35" customHeight="1">
      <c r="A10" s="291">
        <v>7</v>
      </c>
      <c r="B10" s="597" t="s">
        <v>328</v>
      </c>
      <c r="C10" s="597"/>
      <c r="D10" s="509">
        <v>745890</v>
      </c>
      <c r="E10" s="509">
        <v>13186832</v>
      </c>
    </row>
    <row r="11" spans="1:5" s="268" customFormat="1" ht="25.35" customHeight="1">
      <c r="A11" s="291">
        <v>8</v>
      </c>
      <c r="B11" s="321" t="s">
        <v>8</v>
      </c>
      <c r="C11" s="321"/>
      <c r="D11" s="509">
        <v>71884962</v>
      </c>
      <c r="E11" s="509">
        <v>72806858</v>
      </c>
    </row>
    <row r="12" spans="1:5" s="268" customFormat="1" ht="25.35" customHeight="1">
      <c r="A12" s="289" t="s">
        <v>511</v>
      </c>
      <c r="B12" s="318" t="s">
        <v>795</v>
      </c>
      <c r="C12" s="318"/>
      <c r="D12" s="510">
        <f>92268137+1095+276-14123-25652</f>
        <v>92229733</v>
      </c>
      <c r="E12" s="511">
        <v>1657924</v>
      </c>
    </row>
    <row r="13" spans="1:5" s="268" customFormat="1" ht="28.7" customHeight="1" thickBot="1">
      <c r="A13" s="314"/>
      <c r="B13" s="313" t="s">
        <v>2</v>
      </c>
      <c r="C13" s="212"/>
      <c r="D13" s="512">
        <f>SUM(D4:D12)</f>
        <v>200964722</v>
      </c>
      <c r="E13" s="513">
        <f>SUM(E4:E12)</f>
        <v>118078584</v>
      </c>
    </row>
    <row r="14" spans="1:5" ht="35.25" customHeight="1" thickTop="1">
      <c r="A14" s="295"/>
      <c r="B14" s="298"/>
      <c r="C14" s="298"/>
      <c r="D14" s="297"/>
      <c r="E14" s="296"/>
    </row>
    <row r="15" spans="1:5" s="150" customFormat="1" ht="25.5" customHeight="1">
      <c r="A15" s="598" t="s">
        <v>235</v>
      </c>
      <c r="B15" s="598"/>
      <c r="C15" s="320"/>
      <c r="D15" s="326"/>
      <c r="E15" s="151"/>
    </row>
    <row r="16" spans="1:5" s="150" customFormat="1" ht="54.75" customHeight="1">
      <c r="A16" s="599" t="s">
        <v>236</v>
      </c>
      <c r="B16" s="599"/>
      <c r="C16" s="599"/>
      <c r="D16" s="599"/>
      <c r="E16" s="599"/>
    </row>
    <row r="17" spans="1:5" ht="21.75" customHeight="1">
      <c r="A17" s="325"/>
      <c r="B17" s="325"/>
      <c r="C17" s="325"/>
      <c r="D17" s="325"/>
      <c r="E17" s="325"/>
    </row>
    <row r="18" spans="1:5" ht="21.75" customHeight="1">
      <c r="A18" s="325"/>
      <c r="B18" s="325"/>
      <c r="C18" s="325"/>
      <c r="D18" s="325"/>
      <c r="E18" s="325"/>
    </row>
    <row r="19" spans="1:5" ht="6" customHeight="1">
      <c r="A19" s="325"/>
      <c r="B19" s="325"/>
      <c r="C19" s="325"/>
      <c r="D19" s="325"/>
      <c r="E19" s="325"/>
    </row>
    <row r="20" spans="1:5" ht="3.75" customHeight="1">
      <c r="A20" s="325"/>
      <c r="B20" s="325"/>
      <c r="C20" s="325"/>
      <c r="D20" s="325"/>
      <c r="E20" s="325"/>
    </row>
    <row r="21" spans="1:5">
      <c r="A21" s="207"/>
      <c r="B21" s="211"/>
      <c r="C21" s="211"/>
      <c r="D21" s="322"/>
      <c r="E21" s="211"/>
    </row>
    <row r="22" spans="1:5">
      <c r="A22" s="207"/>
      <c r="B22" s="211"/>
      <c r="C22" s="211"/>
      <c r="D22" s="322"/>
      <c r="E22" s="211"/>
    </row>
    <row r="23" spans="1:5">
      <c r="A23" s="207"/>
      <c r="B23" s="211"/>
      <c r="C23" s="211"/>
      <c r="D23" s="322"/>
      <c r="E23" s="211"/>
    </row>
    <row r="24" spans="1:5">
      <c r="A24" s="207"/>
      <c r="B24" s="211"/>
      <c r="C24" s="211"/>
      <c r="D24" s="322"/>
      <c r="E24" s="211"/>
    </row>
    <row r="25" spans="1:5">
      <c r="A25" s="207"/>
      <c r="B25" s="211"/>
      <c r="C25" s="211"/>
      <c r="D25" s="322"/>
      <c r="E25" s="211"/>
    </row>
    <row r="26" spans="1:5">
      <c r="A26" s="207"/>
      <c r="B26" s="211"/>
      <c r="C26" s="211"/>
      <c r="D26" s="322"/>
      <c r="E26" s="211"/>
    </row>
    <row r="27" spans="1:5">
      <c r="A27" s="207"/>
      <c r="B27" s="211"/>
      <c r="C27" s="211"/>
      <c r="D27" s="322"/>
      <c r="E27" s="211"/>
    </row>
    <row r="28" spans="1:5">
      <c r="A28" s="207"/>
      <c r="B28" s="211"/>
      <c r="C28" s="211"/>
      <c r="D28" s="322"/>
      <c r="E28" s="211"/>
    </row>
    <row r="29" spans="1:5">
      <c r="A29" s="207"/>
      <c r="B29" s="211"/>
      <c r="C29" s="211"/>
      <c r="D29" s="322"/>
      <c r="E29" s="211"/>
    </row>
    <row r="30" spans="1:5">
      <c r="A30" s="207"/>
      <c r="B30" s="211"/>
      <c r="C30" s="211"/>
      <c r="D30" s="322"/>
      <c r="E30" s="211"/>
    </row>
    <row r="31" spans="1:5">
      <c r="A31" s="207"/>
      <c r="B31" s="211"/>
      <c r="C31" s="211"/>
      <c r="D31" s="322"/>
      <c r="E31" s="211"/>
    </row>
    <row r="32" spans="1:5">
      <c r="A32" s="207"/>
      <c r="B32" s="211"/>
      <c r="C32" s="211"/>
      <c r="D32" s="322"/>
      <c r="E32" s="211"/>
    </row>
    <row r="33" spans="1:5">
      <c r="A33" s="207"/>
      <c r="B33" s="211"/>
      <c r="C33" s="211"/>
      <c r="D33" s="322"/>
      <c r="E33" s="211"/>
    </row>
    <row r="34" spans="1:5">
      <c r="A34" s="207"/>
      <c r="B34" s="211"/>
      <c r="C34" s="211"/>
      <c r="D34" s="322"/>
      <c r="E34" s="211"/>
    </row>
    <row r="35" spans="1:5">
      <c r="A35" s="207"/>
      <c r="B35" s="211"/>
      <c r="C35" s="211"/>
      <c r="D35" s="322"/>
      <c r="E35" s="211"/>
    </row>
    <row r="36" spans="1:5">
      <c r="A36" s="207"/>
      <c r="B36" s="211"/>
      <c r="C36" s="211"/>
      <c r="D36" s="322"/>
      <c r="E36" s="211"/>
    </row>
    <row r="37" spans="1:5">
      <c r="A37" s="207"/>
      <c r="B37" s="211"/>
      <c r="C37" s="211"/>
      <c r="D37" s="322"/>
      <c r="E37" s="211"/>
    </row>
    <row r="38" spans="1:5">
      <c r="A38" s="207"/>
      <c r="B38" s="211"/>
      <c r="C38" s="211"/>
      <c r="D38" s="322"/>
      <c r="E38" s="211"/>
    </row>
    <row r="39" spans="1:5">
      <c r="A39" s="207"/>
      <c r="B39" s="211"/>
      <c r="C39" s="211"/>
      <c r="D39" s="322"/>
      <c r="E39" s="211"/>
    </row>
    <row r="40" spans="1:5">
      <c r="A40" s="207"/>
      <c r="B40" s="211"/>
      <c r="C40" s="211"/>
      <c r="D40" s="322"/>
      <c r="E40" s="211"/>
    </row>
    <row r="41" spans="1:5">
      <c r="A41" s="207"/>
      <c r="B41" s="211"/>
      <c r="C41" s="211"/>
      <c r="D41" s="322"/>
      <c r="E41" s="211"/>
    </row>
    <row r="42" spans="1:5">
      <c r="A42" s="207"/>
      <c r="B42" s="211"/>
      <c r="C42" s="211"/>
      <c r="D42" s="322"/>
      <c r="E42" s="211"/>
    </row>
    <row r="43" spans="1:5">
      <c r="A43" s="207"/>
      <c r="B43" s="211"/>
      <c r="C43" s="211"/>
      <c r="D43" s="322"/>
      <c r="E43" s="211"/>
    </row>
    <row r="44" spans="1:5">
      <c r="A44" s="207"/>
      <c r="B44" s="211"/>
      <c r="C44" s="211"/>
      <c r="D44" s="322"/>
      <c r="E44" s="211"/>
    </row>
    <row r="45" spans="1:5">
      <c r="A45" s="207"/>
      <c r="B45" s="211"/>
      <c r="C45" s="211"/>
      <c r="D45" s="322"/>
      <c r="E45" s="211"/>
    </row>
    <row r="46" spans="1:5">
      <c r="A46" s="207"/>
      <c r="B46" s="211"/>
      <c r="C46" s="211"/>
      <c r="D46" s="322"/>
      <c r="E46" s="211"/>
    </row>
    <row r="47" spans="1:5">
      <c r="A47" s="207"/>
      <c r="B47" s="211"/>
      <c r="C47" s="211"/>
      <c r="D47" s="322"/>
      <c r="E47" s="211"/>
    </row>
    <row r="48" spans="1:5">
      <c r="A48" s="207"/>
      <c r="B48" s="211"/>
      <c r="C48" s="211"/>
      <c r="D48" s="322"/>
      <c r="E48" s="211"/>
    </row>
    <row r="49" spans="1:5">
      <c r="A49" s="207"/>
      <c r="B49" s="211"/>
      <c r="C49" s="211"/>
      <c r="D49" s="322"/>
      <c r="E49" s="211"/>
    </row>
    <row r="50" spans="1:5">
      <c r="A50" s="207"/>
      <c r="B50" s="211"/>
      <c r="C50" s="211"/>
      <c r="D50" s="322"/>
      <c r="E50" s="211"/>
    </row>
    <row r="51" spans="1:5">
      <c r="A51" s="207"/>
      <c r="B51" s="211"/>
      <c r="C51" s="211"/>
      <c r="D51" s="322"/>
      <c r="E51" s="211"/>
    </row>
    <row r="52" spans="1:5">
      <c r="A52" s="207"/>
      <c r="B52" s="211"/>
      <c r="C52" s="211"/>
      <c r="D52" s="322"/>
      <c r="E52" s="211"/>
    </row>
    <row r="53" spans="1:5">
      <c r="A53" s="207"/>
      <c r="B53" s="211"/>
      <c r="C53" s="211"/>
      <c r="D53" s="322"/>
      <c r="E53" s="211"/>
    </row>
    <row r="54" spans="1:5">
      <c r="A54" s="207"/>
      <c r="B54" s="211"/>
      <c r="C54" s="211"/>
      <c r="D54" s="322"/>
      <c r="E54" s="211"/>
    </row>
    <row r="55" spans="1:5">
      <c r="A55" s="207"/>
      <c r="B55" s="211"/>
      <c r="C55" s="211"/>
      <c r="D55" s="322"/>
      <c r="E55" s="211"/>
    </row>
    <row r="56" spans="1:5">
      <c r="A56" s="207"/>
      <c r="B56" s="211"/>
      <c r="C56" s="211"/>
      <c r="D56" s="322"/>
      <c r="E56" s="211"/>
    </row>
    <row r="57" spans="1:5">
      <c r="A57" s="207"/>
      <c r="B57" s="211"/>
      <c r="C57" s="211"/>
      <c r="D57" s="322"/>
      <c r="E57" s="211"/>
    </row>
    <row r="58" spans="1:5">
      <c r="A58" s="207"/>
      <c r="B58" s="211"/>
      <c r="C58" s="211"/>
      <c r="D58" s="322"/>
      <c r="E58" s="211"/>
    </row>
    <row r="59" spans="1:5">
      <c r="A59" s="207"/>
      <c r="B59" s="211"/>
      <c r="C59" s="211"/>
      <c r="D59" s="322"/>
      <c r="E59" s="211"/>
    </row>
    <row r="60" spans="1:5">
      <c r="A60" s="207"/>
      <c r="B60" s="211"/>
      <c r="C60" s="211"/>
      <c r="D60" s="322"/>
      <c r="E60" s="211"/>
    </row>
    <row r="61" spans="1:5">
      <c r="A61" s="207"/>
      <c r="B61" s="211"/>
      <c r="C61" s="211"/>
      <c r="D61" s="322"/>
      <c r="E61" s="211"/>
    </row>
    <row r="62" spans="1:5">
      <c r="A62" s="207"/>
      <c r="B62" s="211"/>
      <c r="C62" s="211"/>
      <c r="D62" s="322"/>
      <c r="E62" s="211"/>
    </row>
    <row r="63" spans="1:5">
      <c r="A63" s="207"/>
      <c r="B63" s="211"/>
      <c r="C63" s="211"/>
      <c r="D63" s="322"/>
      <c r="E63" s="211"/>
    </row>
    <row r="64" spans="1:5">
      <c r="A64" s="207"/>
      <c r="B64" s="211"/>
      <c r="C64" s="211"/>
      <c r="D64" s="322"/>
      <c r="E64" s="211"/>
    </row>
    <row r="65" spans="1:5">
      <c r="A65" s="207"/>
      <c r="B65" s="211"/>
      <c r="C65" s="211"/>
      <c r="D65" s="322"/>
      <c r="E65" s="211"/>
    </row>
    <row r="66" spans="1:5">
      <c r="A66" s="207"/>
      <c r="B66" s="211"/>
      <c r="C66" s="211"/>
      <c r="D66" s="322"/>
      <c r="E66" s="211"/>
    </row>
    <row r="67" spans="1:5">
      <c r="A67" s="207"/>
      <c r="B67" s="211"/>
      <c r="C67" s="211"/>
      <c r="D67" s="322"/>
      <c r="E67" s="211"/>
    </row>
    <row r="68" spans="1:5">
      <c r="A68" s="207"/>
      <c r="B68" s="211"/>
      <c r="C68" s="211"/>
      <c r="D68" s="322"/>
      <c r="E68" s="211"/>
    </row>
    <row r="69" spans="1:5">
      <c r="A69" s="207"/>
      <c r="B69" s="211"/>
      <c r="C69" s="211"/>
      <c r="D69" s="322"/>
      <c r="E69" s="211"/>
    </row>
    <row r="70" spans="1:5">
      <c r="A70" s="207"/>
      <c r="B70" s="211"/>
      <c r="C70" s="211"/>
      <c r="D70" s="322"/>
      <c r="E70" s="211"/>
    </row>
    <row r="71" spans="1:5">
      <c r="A71" s="207"/>
      <c r="B71" s="211"/>
      <c r="C71" s="211"/>
      <c r="D71" s="322"/>
      <c r="E71" s="211"/>
    </row>
    <row r="72" spans="1:5">
      <c r="A72" s="207"/>
      <c r="B72" s="211"/>
      <c r="C72" s="211"/>
      <c r="D72" s="322"/>
      <c r="E72" s="211"/>
    </row>
    <row r="73" spans="1:5">
      <c r="A73" s="207"/>
      <c r="B73" s="211"/>
      <c r="C73" s="211"/>
      <c r="D73" s="322"/>
      <c r="E73" s="211"/>
    </row>
    <row r="74" spans="1:5">
      <c r="A74" s="207"/>
      <c r="B74" s="211"/>
      <c r="C74" s="211"/>
      <c r="D74" s="322"/>
      <c r="E74" s="211"/>
    </row>
    <row r="75" spans="1:5">
      <c r="A75" s="207"/>
      <c r="B75" s="211"/>
      <c r="C75" s="211"/>
      <c r="D75" s="322"/>
      <c r="E75" s="211"/>
    </row>
    <row r="76" spans="1:5">
      <c r="A76" s="207"/>
      <c r="B76" s="211"/>
      <c r="C76" s="211"/>
      <c r="D76" s="322"/>
      <c r="E76" s="211"/>
    </row>
    <row r="77" spans="1:5">
      <c r="A77" s="207"/>
      <c r="B77" s="211"/>
      <c r="C77" s="211"/>
      <c r="D77" s="322"/>
      <c r="E77" s="211"/>
    </row>
    <row r="78" spans="1:5">
      <c r="A78" s="207"/>
      <c r="B78" s="211"/>
      <c r="C78" s="211"/>
      <c r="D78" s="322"/>
      <c r="E78" s="211"/>
    </row>
    <row r="79" spans="1:5">
      <c r="A79" s="207"/>
      <c r="B79" s="211"/>
      <c r="C79" s="211"/>
      <c r="D79" s="322"/>
      <c r="E79" s="211"/>
    </row>
    <row r="80" spans="1:5">
      <c r="A80" s="207"/>
      <c r="B80" s="211"/>
      <c r="C80" s="211"/>
      <c r="D80" s="322"/>
      <c r="E80" s="211"/>
    </row>
    <row r="81" spans="1:5">
      <c r="A81" s="207"/>
      <c r="B81" s="211"/>
      <c r="C81" s="211"/>
      <c r="D81" s="322"/>
      <c r="E81" s="211"/>
    </row>
    <row r="82" spans="1:5">
      <c r="A82" s="207"/>
      <c r="B82" s="211"/>
      <c r="C82" s="211"/>
      <c r="D82" s="322"/>
      <c r="E82" s="211"/>
    </row>
    <row r="83" spans="1:5">
      <c r="A83" s="207"/>
      <c r="B83" s="211"/>
      <c r="C83" s="211"/>
      <c r="D83" s="322"/>
      <c r="E83" s="211"/>
    </row>
    <row r="84" spans="1:5">
      <c r="A84" s="207"/>
      <c r="B84" s="211"/>
      <c r="C84" s="211"/>
      <c r="D84" s="322"/>
      <c r="E84" s="211"/>
    </row>
    <row r="85" spans="1:5">
      <c r="A85" s="207"/>
      <c r="B85" s="211"/>
      <c r="C85" s="211"/>
      <c r="D85" s="322"/>
      <c r="E85" s="211"/>
    </row>
    <row r="86" spans="1:5">
      <c r="A86" s="207"/>
      <c r="B86" s="211"/>
      <c r="C86" s="211"/>
      <c r="D86" s="322"/>
      <c r="E86" s="211"/>
    </row>
    <row r="87" spans="1:5">
      <c r="A87" s="207"/>
      <c r="B87" s="211"/>
      <c r="C87" s="211"/>
      <c r="D87" s="322"/>
      <c r="E87" s="211"/>
    </row>
    <row r="88" spans="1:5">
      <c r="A88" s="207"/>
      <c r="B88" s="211"/>
      <c r="C88" s="211"/>
      <c r="D88" s="322"/>
      <c r="E88" s="211"/>
    </row>
    <row r="89" spans="1:5">
      <c r="A89" s="207"/>
      <c r="B89" s="211"/>
      <c r="C89" s="211"/>
      <c r="D89" s="322"/>
      <c r="E89" s="211"/>
    </row>
    <row r="90" spans="1:5">
      <c r="A90" s="207"/>
      <c r="B90" s="211"/>
      <c r="C90" s="211"/>
      <c r="D90" s="322"/>
      <c r="E90" s="211"/>
    </row>
    <row r="91" spans="1:5">
      <c r="A91" s="207"/>
      <c r="B91" s="211"/>
      <c r="C91" s="211"/>
      <c r="D91" s="322"/>
      <c r="E91" s="211"/>
    </row>
    <row r="92" spans="1:5">
      <c r="A92" s="207"/>
      <c r="B92" s="211"/>
      <c r="C92" s="211"/>
      <c r="D92" s="322"/>
      <c r="E92" s="211"/>
    </row>
    <row r="93" spans="1:5">
      <c r="A93" s="207"/>
      <c r="B93" s="211"/>
      <c r="C93" s="211"/>
      <c r="D93" s="322"/>
      <c r="E93" s="211"/>
    </row>
    <row r="94" spans="1:5">
      <c r="A94" s="207"/>
      <c r="B94" s="211"/>
      <c r="C94" s="211"/>
      <c r="D94" s="322"/>
      <c r="E94" s="211"/>
    </row>
    <row r="95" spans="1:5">
      <c r="A95" s="207"/>
      <c r="B95" s="211"/>
      <c r="C95" s="211"/>
      <c r="D95" s="322"/>
      <c r="E95" s="211"/>
    </row>
    <row r="96" spans="1:5">
      <c r="A96" s="207"/>
      <c r="B96" s="211"/>
      <c r="C96" s="211"/>
      <c r="D96" s="322"/>
      <c r="E96" s="211"/>
    </row>
    <row r="97" spans="1:5">
      <c r="A97" s="207"/>
      <c r="B97" s="211"/>
      <c r="C97" s="211"/>
      <c r="D97" s="322"/>
      <c r="E97" s="211"/>
    </row>
    <row r="98" spans="1:5">
      <c r="A98" s="207"/>
      <c r="B98" s="211"/>
      <c r="C98" s="211"/>
      <c r="D98" s="322"/>
      <c r="E98" s="211"/>
    </row>
    <row r="99" spans="1:5">
      <c r="A99" s="207"/>
      <c r="B99" s="211"/>
      <c r="C99" s="211"/>
      <c r="D99" s="322"/>
      <c r="E99" s="211"/>
    </row>
    <row r="100" spans="1:5">
      <c r="A100" s="207"/>
      <c r="B100" s="211"/>
      <c r="C100" s="211"/>
      <c r="D100" s="322"/>
      <c r="E100" s="211"/>
    </row>
    <row r="101" spans="1:5">
      <c r="A101" s="207"/>
      <c r="B101" s="211"/>
      <c r="C101" s="211"/>
      <c r="D101" s="322"/>
      <c r="E101" s="211"/>
    </row>
    <row r="102" spans="1:5">
      <c r="A102" s="207"/>
      <c r="B102" s="211"/>
      <c r="C102" s="211"/>
      <c r="D102" s="322"/>
      <c r="E102" s="211"/>
    </row>
    <row r="103" spans="1:5">
      <c r="A103" s="207"/>
      <c r="B103" s="211"/>
      <c r="C103" s="211"/>
      <c r="D103" s="322"/>
      <c r="E103" s="211"/>
    </row>
    <row r="104" spans="1:5">
      <c r="A104" s="207"/>
      <c r="B104" s="211"/>
      <c r="C104" s="211"/>
      <c r="D104" s="322"/>
      <c r="E104" s="211"/>
    </row>
    <row r="105" spans="1:5">
      <c r="A105" s="207"/>
      <c r="B105" s="211"/>
      <c r="C105" s="211"/>
      <c r="D105" s="322"/>
      <c r="E105" s="211"/>
    </row>
    <row r="106" spans="1:5">
      <c r="A106" s="207"/>
      <c r="B106" s="211"/>
      <c r="C106" s="211"/>
      <c r="D106" s="322"/>
      <c r="E106" s="211"/>
    </row>
    <row r="107" spans="1:5">
      <c r="A107" s="207"/>
      <c r="B107" s="211"/>
      <c r="C107" s="211"/>
      <c r="D107" s="322"/>
      <c r="E107" s="211"/>
    </row>
    <row r="108" spans="1:5">
      <c r="A108" s="207"/>
      <c r="B108" s="211"/>
      <c r="C108" s="211"/>
      <c r="D108" s="322"/>
      <c r="E108" s="211"/>
    </row>
    <row r="109" spans="1:5">
      <c r="A109" s="207"/>
      <c r="B109" s="211"/>
      <c r="C109" s="211"/>
      <c r="D109" s="322"/>
      <c r="E109" s="211"/>
    </row>
    <row r="110" spans="1:5">
      <c r="A110" s="207"/>
      <c r="B110" s="211"/>
      <c r="C110" s="211"/>
      <c r="D110" s="322"/>
      <c r="E110" s="211"/>
    </row>
    <row r="111" spans="1:5">
      <c r="A111" s="207"/>
      <c r="B111" s="211"/>
      <c r="C111" s="211"/>
      <c r="D111" s="322"/>
      <c r="E111" s="211"/>
    </row>
    <row r="112" spans="1:5">
      <c r="A112" s="207"/>
      <c r="B112" s="211"/>
      <c r="C112" s="211"/>
      <c r="D112" s="322"/>
      <c r="E112" s="211"/>
    </row>
    <row r="113" spans="1:5">
      <c r="A113" s="207"/>
      <c r="B113" s="211"/>
      <c r="C113" s="211"/>
      <c r="D113" s="322"/>
      <c r="E113" s="211"/>
    </row>
    <row r="114" spans="1:5">
      <c r="A114" s="207"/>
      <c r="B114" s="211"/>
      <c r="C114" s="211"/>
      <c r="D114" s="322"/>
      <c r="E114" s="211"/>
    </row>
    <row r="115" spans="1:5">
      <c r="A115" s="207"/>
      <c r="B115" s="211"/>
      <c r="C115" s="211"/>
      <c r="D115" s="322"/>
      <c r="E115" s="211"/>
    </row>
    <row r="116" spans="1:5">
      <c r="A116" s="207"/>
      <c r="B116" s="211"/>
      <c r="C116" s="211"/>
      <c r="D116" s="322"/>
      <c r="E116" s="211"/>
    </row>
    <row r="117" spans="1:5">
      <c r="A117" s="207"/>
      <c r="B117" s="211"/>
      <c r="C117" s="211"/>
      <c r="D117" s="322"/>
      <c r="E117" s="211"/>
    </row>
    <row r="118" spans="1:5">
      <c r="A118" s="207"/>
      <c r="B118" s="211"/>
      <c r="C118" s="211"/>
      <c r="D118" s="322"/>
      <c r="E118" s="211"/>
    </row>
    <row r="119" spans="1:5">
      <c r="A119" s="207"/>
      <c r="B119" s="211"/>
      <c r="C119" s="211"/>
      <c r="D119" s="322"/>
      <c r="E119" s="211"/>
    </row>
    <row r="120" spans="1:5">
      <c r="A120" s="207"/>
      <c r="B120" s="211"/>
      <c r="C120" s="211"/>
      <c r="D120" s="322"/>
      <c r="E120" s="211"/>
    </row>
    <row r="121" spans="1:5">
      <c r="A121" s="207"/>
      <c r="B121" s="211"/>
      <c r="C121" s="211"/>
      <c r="D121" s="322"/>
      <c r="E121" s="211"/>
    </row>
    <row r="122" spans="1:5">
      <c r="A122" s="207"/>
      <c r="B122" s="211"/>
      <c r="C122" s="211"/>
      <c r="D122" s="322"/>
      <c r="E122" s="211"/>
    </row>
    <row r="123" spans="1:5">
      <c r="A123" s="207"/>
      <c r="B123" s="211"/>
      <c r="C123" s="211"/>
      <c r="D123" s="322"/>
      <c r="E123" s="211"/>
    </row>
    <row r="124" spans="1:5">
      <c r="A124" s="207"/>
      <c r="B124" s="211"/>
      <c r="C124" s="211"/>
      <c r="D124" s="322"/>
      <c r="E124" s="211"/>
    </row>
    <row r="125" spans="1:5">
      <c r="A125" s="207"/>
      <c r="B125" s="211"/>
      <c r="C125" s="211"/>
      <c r="D125" s="322"/>
      <c r="E125" s="211"/>
    </row>
    <row r="126" spans="1:5">
      <c r="A126" s="207"/>
      <c r="B126" s="211"/>
      <c r="C126" s="211"/>
      <c r="D126" s="322"/>
      <c r="E126" s="211"/>
    </row>
    <row r="127" spans="1:5">
      <c r="A127" s="207"/>
      <c r="B127" s="211"/>
      <c r="C127" s="211"/>
      <c r="D127" s="322"/>
      <c r="E127" s="211"/>
    </row>
    <row r="128" spans="1:5">
      <c r="A128" s="207"/>
      <c r="B128" s="211"/>
      <c r="C128" s="211"/>
      <c r="D128" s="322"/>
      <c r="E128" s="211"/>
    </row>
    <row r="129" spans="1:5">
      <c r="A129" s="207"/>
      <c r="B129" s="211"/>
      <c r="C129" s="211"/>
      <c r="D129" s="322"/>
      <c r="E129" s="211"/>
    </row>
    <row r="130" spans="1:5">
      <c r="A130" s="207"/>
      <c r="B130" s="211"/>
      <c r="C130" s="211"/>
      <c r="D130" s="322"/>
      <c r="E130" s="211"/>
    </row>
    <row r="131" spans="1:5">
      <c r="A131" s="207"/>
      <c r="B131" s="211"/>
      <c r="C131" s="211"/>
      <c r="D131" s="322"/>
      <c r="E131" s="211"/>
    </row>
    <row r="132" spans="1:5">
      <c r="A132" s="207"/>
      <c r="B132" s="211"/>
      <c r="C132" s="211"/>
      <c r="D132" s="322"/>
      <c r="E132" s="211"/>
    </row>
    <row r="133" spans="1:5">
      <c r="A133" s="207"/>
      <c r="B133" s="211"/>
      <c r="C133" s="211"/>
      <c r="D133" s="322"/>
      <c r="E133" s="211"/>
    </row>
    <row r="134" spans="1:5">
      <c r="A134" s="207"/>
      <c r="B134" s="211"/>
      <c r="C134" s="211"/>
      <c r="D134" s="322"/>
      <c r="E134" s="211"/>
    </row>
    <row r="135" spans="1:5">
      <c r="A135" s="207"/>
      <c r="B135" s="211"/>
      <c r="C135" s="211"/>
      <c r="D135" s="322"/>
      <c r="E135" s="211"/>
    </row>
    <row r="136" spans="1:5">
      <c r="A136" s="207"/>
      <c r="B136" s="211"/>
      <c r="C136" s="211"/>
      <c r="D136" s="322"/>
      <c r="E136" s="211"/>
    </row>
    <row r="137" spans="1:5">
      <c r="A137" s="207"/>
      <c r="B137" s="211"/>
      <c r="C137" s="211"/>
      <c r="D137" s="322"/>
      <c r="E137" s="211"/>
    </row>
    <row r="138" spans="1:5">
      <c r="A138" s="207"/>
      <c r="B138" s="211"/>
      <c r="C138" s="211"/>
      <c r="D138" s="322"/>
      <c r="E138" s="211"/>
    </row>
    <row r="139" spans="1:5">
      <c r="A139" s="207"/>
      <c r="B139" s="211"/>
      <c r="C139" s="211"/>
      <c r="D139" s="322"/>
      <c r="E139" s="211"/>
    </row>
    <row r="140" spans="1:5">
      <c r="A140" s="207"/>
      <c r="B140" s="211"/>
      <c r="C140" s="211"/>
      <c r="D140" s="322"/>
      <c r="E140" s="211"/>
    </row>
    <row r="141" spans="1:5">
      <c r="A141" s="207"/>
      <c r="B141" s="211"/>
      <c r="C141" s="211"/>
      <c r="D141" s="322"/>
      <c r="E141" s="211"/>
    </row>
    <row r="142" spans="1:5">
      <c r="A142" s="207"/>
      <c r="B142" s="211"/>
      <c r="C142" s="211"/>
      <c r="D142" s="322"/>
      <c r="E142" s="211"/>
    </row>
    <row r="143" spans="1:5">
      <c r="A143" s="207"/>
      <c r="B143" s="211"/>
      <c r="C143" s="211"/>
      <c r="D143" s="322"/>
      <c r="E143" s="211"/>
    </row>
    <row r="144" spans="1:5">
      <c r="A144" s="207"/>
      <c r="B144" s="211"/>
      <c r="C144" s="211"/>
      <c r="D144" s="322"/>
      <c r="E144" s="211"/>
    </row>
    <row r="145" spans="1:5">
      <c r="A145" s="207"/>
      <c r="B145" s="211"/>
      <c r="C145" s="211"/>
      <c r="D145" s="322"/>
      <c r="E145" s="211"/>
    </row>
    <row r="146" spans="1:5">
      <c r="A146" s="207"/>
      <c r="B146" s="211"/>
      <c r="C146" s="211"/>
      <c r="D146" s="322"/>
      <c r="E146" s="211"/>
    </row>
    <row r="147" spans="1:5">
      <c r="A147" s="207"/>
      <c r="B147" s="211"/>
      <c r="C147" s="211"/>
      <c r="D147" s="322"/>
      <c r="E147" s="211"/>
    </row>
    <row r="148" spans="1:5">
      <c r="A148" s="207"/>
      <c r="B148" s="211"/>
      <c r="C148" s="211"/>
      <c r="D148" s="322"/>
      <c r="E148" s="211"/>
    </row>
    <row r="149" spans="1:5">
      <c r="A149" s="207"/>
      <c r="B149" s="211"/>
      <c r="C149" s="211"/>
      <c r="D149" s="322"/>
      <c r="E149" s="211"/>
    </row>
    <row r="150" spans="1:5">
      <c r="A150" s="207"/>
      <c r="B150" s="211"/>
      <c r="C150" s="211"/>
      <c r="D150" s="322"/>
      <c r="E150" s="211"/>
    </row>
    <row r="151" spans="1:5">
      <c r="A151" s="207"/>
      <c r="B151" s="211"/>
      <c r="C151" s="211"/>
      <c r="D151" s="322"/>
      <c r="E151" s="211"/>
    </row>
    <row r="152" spans="1:5">
      <c r="A152" s="207"/>
      <c r="B152" s="211"/>
      <c r="C152" s="211"/>
      <c r="D152" s="322"/>
      <c r="E152" s="211"/>
    </row>
    <row r="153" spans="1:5">
      <c r="A153" s="207"/>
      <c r="B153" s="211"/>
      <c r="C153" s="211"/>
      <c r="D153" s="322"/>
      <c r="E153" s="211"/>
    </row>
    <row r="154" spans="1:5">
      <c r="A154" s="207"/>
      <c r="B154" s="211"/>
      <c r="C154" s="211"/>
      <c r="D154" s="322"/>
      <c r="E154" s="211"/>
    </row>
    <row r="155" spans="1:5">
      <c r="A155" s="207"/>
      <c r="B155" s="211"/>
      <c r="C155" s="211"/>
      <c r="D155" s="322"/>
      <c r="E155" s="211"/>
    </row>
    <row r="156" spans="1:5">
      <c r="A156" s="207"/>
      <c r="B156" s="211"/>
      <c r="C156" s="211"/>
      <c r="D156" s="322"/>
      <c r="E156" s="211"/>
    </row>
    <row r="157" spans="1:5">
      <c r="A157" s="207"/>
      <c r="B157" s="211"/>
      <c r="C157" s="211"/>
      <c r="D157" s="322"/>
      <c r="E157" s="211"/>
    </row>
    <row r="158" spans="1:5">
      <c r="A158" s="207"/>
      <c r="B158" s="211"/>
      <c r="C158" s="211"/>
      <c r="D158" s="322"/>
      <c r="E158" s="211"/>
    </row>
    <row r="159" spans="1:5">
      <c r="A159" s="207"/>
      <c r="B159" s="211"/>
      <c r="C159" s="211"/>
      <c r="D159" s="322"/>
      <c r="E159" s="211"/>
    </row>
    <row r="160" spans="1:5">
      <c r="A160" s="207"/>
      <c r="B160" s="211"/>
      <c r="C160" s="211"/>
      <c r="D160" s="322"/>
      <c r="E160" s="211"/>
    </row>
    <row r="161" spans="1:5">
      <c r="A161" s="207"/>
      <c r="B161" s="211"/>
      <c r="C161" s="211"/>
      <c r="D161" s="322"/>
      <c r="E161" s="211"/>
    </row>
    <row r="162" spans="1:5">
      <c r="A162" s="207"/>
      <c r="B162" s="211"/>
      <c r="C162" s="211"/>
      <c r="D162" s="322"/>
      <c r="E162" s="211"/>
    </row>
    <row r="163" spans="1:5">
      <c r="A163" s="207"/>
      <c r="B163" s="211"/>
      <c r="C163" s="211"/>
      <c r="D163" s="322"/>
      <c r="E163" s="211"/>
    </row>
    <row r="164" spans="1:5">
      <c r="A164" s="207"/>
      <c r="B164" s="211"/>
      <c r="C164" s="211"/>
      <c r="D164" s="322"/>
      <c r="E164" s="211"/>
    </row>
    <row r="165" spans="1:5">
      <c r="A165" s="207"/>
      <c r="B165" s="211"/>
      <c r="C165" s="211"/>
      <c r="D165" s="322"/>
      <c r="E165" s="211"/>
    </row>
    <row r="166" spans="1:5">
      <c r="A166" s="207"/>
      <c r="B166" s="211"/>
      <c r="C166" s="211"/>
      <c r="D166" s="322"/>
      <c r="E166" s="211"/>
    </row>
    <row r="167" spans="1:5">
      <c r="A167" s="207"/>
      <c r="B167" s="211"/>
      <c r="C167" s="211"/>
      <c r="D167" s="322"/>
      <c r="E167" s="211"/>
    </row>
    <row r="168" spans="1:5">
      <c r="A168" s="207"/>
      <c r="B168" s="211"/>
      <c r="C168" s="211"/>
      <c r="D168" s="322"/>
      <c r="E168" s="211"/>
    </row>
    <row r="169" spans="1:5">
      <c r="A169" s="207"/>
      <c r="B169" s="211"/>
      <c r="C169" s="211"/>
      <c r="D169" s="322"/>
      <c r="E169" s="211"/>
    </row>
    <row r="170" spans="1:5">
      <c r="A170" s="207"/>
      <c r="B170" s="211"/>
      <c r="C170" s="211"/>
      <c r="D170" s="322"/>
      <c r="E170" s="211"/>
    </row>
    <row r="171" spans="1:5">
      <c r="A171" s="207"/>
      <c r="B171" s="211"/>
      <c r="C171" s="211"/>
      <c r="D171" s="322"/>
      <c r="E171" s="211"/>
    </row>
    <row r="172" spans="1:5">
      <c r="A172" s="207"/>
      <c r="B172" s="211"/>
      <c r="C172" s="211"/>
      <c r="D172" s="322"/>
      <c r="E172" s="211"/>
    </row>
    <row r="173" spans="1:5">
      <c r="A173" s="207"/>
      <c r="B173" s="211"/>
      <c r="C173" s="211"/>
      <c r="D173" s="322"/>
      <c r="E173" s="211"/>
    </row>
    <row r="174" spans="1:5">
      <c r="A174" s="207"/>
      <c r="B174" s="211"/>
      <c r="C174" s="211"/>
      <c r="D174" s="322"/>
      <c r="E174" s="211"/>
    </row>
    <row r="175" spans="1:5">
      <c r="A175" s="207"/>
      <c r="B175" s="211"/>
      <c r="C175" s="211"/>
      <c r="D175" s="322"/>
      <c r="E175" s="211"/>
    </row>
    <row r="176" spans="1:5">
      <c r="A176" s="207"/>
      <c r="B176" s="211"/>
      <c r="C176" s="211"/>
      <c r="D176" s="322"/>
      <c r="E176" s="211"/>
    </row>
    <row r="177" spans="1:5">
      <c r="A177" s="207"/>
      <c r="B177" s="211"/>
      <c r="C177" s="211"/>
      <c r="D177" s="322"/>
      <c r="E177" s="211"/>
    </row>
    <row r="178" spans="1:5">
      <c r="A178" s="207"/>
      <c r="B178" s="211"/>
      <c r="C178" s="211"/>
      <c r="D178" s="322"/>
      <c r="E178" s="211"/>
    </row>
    <row r="179" spans="1:5">
      <c r="A179" s="207"/>
      <c r="B179" s="211"/>
      <c r="C179" s="211"/>
      <c r="D179" s="322"/>
      <c r="E179" s="211"/>
    </row>
    <row r="180" spans="1:5">
      <c r="A180" s="207"/>
      <c r="B180" s="211"/>
      <c r="C180" s="211"/>
      <c r="D180" s="322"/>
      <c r="E180" s="211"/>
    </row>
    <row r="181" spans="1:5">
      <c r="A181" s="207"/>
      <c r="B181" s="211"/>
      <c r="C181" s="211"/>
      <c r="D181" s="322"/>
      <c r="E181" s="211"/>
    </row>
    <row r="182" spans="1:5">
      <c r="A182" s="207"/>
      <c r="B182" s="211"/>
      <c r="C182" s="211"/>
      <c r="D182" s="322"/>
      <c r="E182" s="211"/>
    </row>
    <row r="183" spans="1:5">
      <c r="A183" s="207"/>
      <c r="B183" s="211"/>
      <c r="C183" s="211"/>
      <c r="D183" s="322"/>
      <c r="E183" s="211"/>
    </row>
    <row r="184" spans="1:5">
      <c r="A184" s="207"/>
      <c r="B184" s="211"/>
      <c r="C184" s="211"/>
      <c r="D184" s="322"/>
      <c r="E184" s="211"/>
    </row>
    <row r="185" spans="1:5">
      <c r="A185" s="207"/>
      <c r="B185" s="211"/>
      <c r="C185" s="211"/>
      <c r="D185" s="322"/>
      <c r="E185" s="211"/>
    </row>
    <row r="186" spans="1:5">
      <c r="A186" s="207"/>
      <c r="B186" s="211"/>
      <c r="C186" s="211"/>
      <c r="D186" s="322"/>
      <c r="E186" s="211"/>
    </row>
    <row r="187" spans="1:5">
      <c r="A187" s="207"/>
      <c r="B187" s="211"/>
      <c r="C187" s="211"/>
      <c r="D187" s="322"/>
      <c r="E187" s="211"/>
    </row>
    <row r="188" spans="1:5">
      <c r="A188" s="207"/>
      <c r="B188" s="211"/>
      <c r="C188" s="211"/>
      <c r="D188" s="322"/>
      <c r="E188" s="211"/>
    </row>
    <row r="189" spans="1:5">
      <c r="A189" s="207"/>
      <c r="B189" s="211"/>
      <c r="C189" s="211"/>
      <c r="D189" s="322"/>
      <c r="E189" s="211"/>
    </row>
    <row r="190" spans="1:5">
      <c r="A190" s="207"/>
      <c r="B190" s="211"/>
      <c r="C190" s="211"/>
      <c r="D190" s="322"/>
      <c r="E190" s="211"/>
    </row>
    <row r="191" spans="1:5">
      <c r="A191" s="207"/>
      <c r="B191" s="211"/>
      <c r="C191" s="211"/>
      <c r="D191" s="322"/>
      <c r="E191" s="211"/>
    </row>
    <row r="192" spans="1:5">
      <c r="A192" s="207"/>
      <c r="B192" s="211"/>
      <c r="C192" s="211"/>
      <c r="D192" s="322"/>
      <c r="E192" s="211"/>
    </row>
    <row r="193" spans="1:5">
      <c r="A193" s="207"/>
      <c r="B193" s="211"/>
      <c r="C193" s="211"/>
      <c r="D193" s="322"/>
      <c r="E193" s="211"/>
    </row>
    <row r="194" spans="1:5">
      <c r="A194" s="207"/>
      <c r="B194" s="211"/>
      <c r="C194" s="211"/>
      <c r="D194" s="322"/>
      <c r="E194" s="211"/>
    </row>
    <row r="195" spans="1:5">
      <c r="A195" s="207"/>
      <c r="B195" s="211"/>
      <c r="C195" s="211"/>
      <c r="D195" s="322"/>
      <c r="E195" s="211"/>
    </row>
    <row r="196" spans="1:5">
      <c r="A196" s="207"/>
      <c r="B196" s="211"/>
      <c r="C196" s="211"/>
      <c r="D196" s="322"/>
      <c r="E196" s="211"/>
    </row>
    <row r="197" spans="1:5">
      <c r="A197" s="207"/>
      <c r="B197" s="211"/>
      <c r="C197" s="211"/>
      <c r="D197" s="322"/>
      <c r="E197" s="211"/>
    </row>
    <row r="198" spans="1:5">
      <c r="A198" s="207"/>
      <c r="B198" s="211"/>
      <c r="C198" s="211"/>
      <c r="D198" s="322"/>
      <c r="E198" s="211"/>
    </row>
    <row r="199" spans="1:5">
      <c r="A199" s="207"/>
      <c r="B199" s="211"/>
      <c r="C199" s="211"/>
      <c r="D199" s="322"/>
      <c r="E199" s="211"/>
    </row>
    <row r="200" spans="1:5">
      <c r="A200" s="207"/>
      <c r="B200" s="211"/>
      <c r="C200" s="211"/>
      <c r="D200" s="322"/>
      <c r="E200" s="211"/>
    </row>
    <row r="201" spans="1:5">
      <c r="A201" s="207"/>
      <c r="B201" s="211"/>
      <c r="C201" s="211"/>
      <c r="D201" s="322"/>
      <c r="E201" s="211"/>
    </row>
    <row r="202" spans="1:5">
      <c r="A202" s="207"/>
      <c r="B202" s="211"/>
      <c r="C202" s="211"/>
      <c r="D202" s="322"/>
      <c r="E202" s="211"/>
    </row>
    <row r="203" spans="1:5">
      <c r="A203" s="207"/>
      <c r="B203" s="211"/>
      <c r="C203" s="211"/>
      <c r="D203" s="322"/>
      <c r="E203" s="211"/>
    </row>
    <row r="204" spans="1:5">
      <c r="A204" s="207"/>
      <c r="B204" s="211"/>
      <c r="C204" s="211"/>
      <c r="D204" s="322"/>
      <c r="E204" s="211"/>
    </row>
    <row r="205" spans="1:5">
      <c r="A205" s="207"/>
      <c r="B205" s="211"/>
      <c r="C205" s="211"/>
      <c r="D205" s="322"/>
      <c r="E205" s="211"/>
    </row>
    <row r="206" spans="1:5">
      <c r="A206" s="207"/>
      <c r="B206" s="211"/>
      <c r="C206" s="211"/>
      <c r="D206" s="322"/>
      <c r="E206" s="211"/>
    </row>
    <row r="207" spans="1:5">
      <c r="A207" s="207"/>
      <c r="B207" s="211"/>
      <c r="C207" s="211"/>
      <c r="D207" s="322"/>
      <c r="E207" s="211"/>
    </row>
    <row r="208" spans="1:5">
      <c r="A208" s="207"/>
      <c r="B208" s="211"/>
      <c r="C208" s="211"/>
      <c r="D208" s="322"/>
      <c r="E208" s="211"/>
    </row>
    <row r="209" spans="1:5">
      <c r="A209" s="207"/>
      <c r="B209" s="211"/>
      <c r="C209" s="211"/>
      <c r="D209" s="322"/>
      <c r="E209" s="211"/>
    </row>
    <row r="210" spans="1:5">
      <c r="A210" s="207"/>
      <c r="B210" s="211"/>
      <c r="C210" s="211"/>
      <c r="D210" s="322"/>
      <c r="E210" s="211"/>
    </row>
    <row r="211" spans="1:5">
      <c r="A211" s="207"/>
      <c r="B211" s="211"/>
      <c r="C211" s="211"/>
      <c r="D211" s="322"/>
      <c r="E211" s="211"/>
    </row>
    <row r="212" spans="1:5">
      <c r="A212" s="207"/>
      <c r="B212" s="211"/>
      <c r="C212" s="211"/>
      <c r="D212" s="322"/>
      <c r="E212" s="211"/>
    </row>
    <row r="213" spans="1:5">
      <c r="A213" s="207"/>
      <c r="B213" s="211"/>
      <c r="C213" s="211"/>
      <c r="D213" s="322"/>
      <c r="E213" s="211"/>
    </row>
    <row r="214" spans="1:5">
      <c r="A214" s="207"/>
      <c r="B214" s="211"/>
      <c r="C214" s="211"/>
      <c r="D214" s="322"/>
      <c r="E214" s="211"/>
    </row>
    <row r="215" spans="1:5">
      <c r="A215" s="207"/>
      <c r="B215" s="211"/>
      <c r="C215" s="211"/>
      <c r="D215" s="322"/>
      <c r="E215" s="211"/>
    </row>
    <row r="216" spans="1:5">
      <c r="A216" s="207"/>
      <c r="B216" s="211"/>
      <c r="C216" s="211"/>
      <c r="D216" s="322"/>
      <c r="E216" s="211"/>
    </row>
    <row r="217" spans="1:5">
      <c r="A217" s="207"/>
      <c r="B217" s="211"/>
      <c r="C217" s="211"/>
      <c r="D217" s="322"/>
      <c r="E217" s="211"/>
    </row>
    <row r="218" spans="1:5">
      <c r="A218" s="207"/>
      <c r="B218" s="211"/>
      <c r="C218" s="211"/>
      <c r="D218" s="322"/>
      <c r="E218" s="211"/>
    </row>
    <row r="219" spans="1:5">
      <c r="A219" s="207"/>
      <c r="B219" s="211"/>
      <c r="C219" s="211"/>
      <c r="D219" s="322"/>
      <c r="E219" s="211"/>
    </row>
    <row r="220" spans="1:5">
      <c r="A220" s="207"/>
      <c r="B220" s="211"/>
      <c r="C220" s="211"/>
      <c r="D220" s="322"/>
      <c r="E220" s="211"/>
    </row>
    <row r="221" spans="1:5">
      <c r="A221" s="207"/>
      <c r="B221" s="211"/>
      <c r="C221" s="211"/>
      <c r="D221" s="322"/>
      <c r="E221" s="211"/>
    </row>
    <row r="222" spans="1:5">
      <c r="A222" s="207"/>
      <c r="B222" s="211"/>
      <c r="C222" s="211"/>
      <c r="D222" s="322"/>
      <c r="E222" s="211"/>
    </row>
    <row r="223" spans="1:5">
      <c r="A223" s="207"/>
      <c r="B223" s="211"/>
      <c r="C223" s="211"/>
      <c r="D223" s="322"/>
      <c r="E223" s="211"/>
    </row>
    <row r="224" spans="1:5">
      <c r="A224" s="207"/>
      <c r="B224" s="211"/>
      <c r="C224" s="211"/>
      <c r="D224" s="322"/>
      <c r="E224" s="211"/>
    </row>
    <row r="225" spans="1:5">
      <c r="A225" s="207"/>
      <c r="B225" s="211"/>
      <c r="C225" s="211"/>
      <c r="D225" s="322"/>
      <c r="E225" s="211"/>
    </row>
    <row r="226" spans="1:5">
      <c r="A226" s="207"/>
      <c r="B226" s="211"/>
      <c r="C226" s="211"/>
      <c r="D226" s="322"/>
      <c r="E226" s="211"/>
    </row>
    <row r="227" spans="1:5">
      <c r="A227" s="207"/>
      <c r="B227" s="211"/>
      <c r="C227" s="211"/>
      <c r="D227" s="322"/>
      <c r="E227" s="211"/>
    </row>
    <row r="228" spans="1:5">
      <c r="A228" s="207"/>
      <c r="B228" s="211"/>
      <c r="C228" s="211"/>
      <c r="D228" s="322"/>
      <c r="E228" s="211"/>
    </row>
    <row r="229" spans="1:5">
      <c r="A229" s="207"/>
      <c r="B229" s="211"/>
      <c r="C229" s="211"/>
      <c r="D229" s="322"/>
      <c r="E229" s="211"/>
    </row>
    <row r="230" spans="1:5">
      <c r="A230" s="207"/>
      <c r="B230" s="211"/>
      <c r="C230" s="211"/>
      <c r="D230" s="322"/>
      <c r="E230" s="211"/>
    </row>
    <row r="231" spans="1:5">
      <c r="A231" s="207"/>
      <c r="B231" s="211"/>
      <c r="C231" s="211"/>
      <c r="D231" s="322"/>
      <c r="E231" s="211"/>
    </row>
    <row r="232" spans="1:5">
      <c r="A232" s="207"/>
      <c r="B232" s="211"/>
      <c r="C232" s="211"/>
      <c r="D232" s="322"/>
      <c r="E232" s="211"/>
    </row>
    <row r="233" spans="1:5">
      <c r="A233" s="207"/>
      <c r="B233" s="211"/>
      <c r="C233" s="211"/>
      <c r="D233" s="322"/>
      <c r="E233" s="211"/>
    </row>
    <row r="234" spans="1:5">
      <c r="A234" s="207"/>
      <c r="B234" s="211"/>
      <c r="C234" s="211"/>
      <c r="D234" s="322"/>
      <c r="E234" s="211"/>
    </row>
    <row r="235" spans="1:5">
      <c r="A235" s="207"/>
      <c r="B235" s="211"/>
      <c r="C235" s="211"/>
      <c r="D235" s="322"/>
      <c r="E235" s="211"/>
    </row>
    <row r="236" spans="1:5">
      <c r="A236" s="207"/>
      <c r="B236" s="211"/>
      <c r="C236" s="211"/>
      <c r="D236" s="322"/>
      <c r="E236" s="211"/>
    </row>
    <row r="237" spans="1:5">
      <c r="A237" s="207"/>
      <c r="B237" s="211"/>
      <c r="C237" s="211"/>
      <c r="D237" s="322"/>
      <c r="E237" s="211"/>
    </row>
    <row r="238" spans="1:5">
      <c r="A238" s="207"/>
      <c r="B238" s="211"/>
      <c r="C238" s="211"/>
      <c r="D238" s="322"/>
      <c r="E238" s="211"/>
    </row>
    <row r="239" spans="1:5">
      <c r="A239" s="207"/>
      <c r="B239" s="211"/>
      <c r="C239" s="211"/>
      <c r="D239" s="322"/>
      <c r="E239" s="211"/>
    </row>
    <row r="240" spans="1:5">
      <c r="A240" s="207"/>
      <c r="B240" s="211"/>
      <c r="C240" s="211"/>
      <c r="D240" s="322"/>
      <c r="E240" s="211"/>
    </row>
    <row r="241" spans="1:5">
      <c r="A241" s="207"/>
      <c r="B241" s="211"/>
      <c r="C241" s="211"/>
      <c r="D241" s="322"/>
      <c r="E241" s="211"/>
    </row>
    <row r="242" spans="1:5">
      <c r="A242" s="207"/>
      <c r="B242" s="211"/>
      <c r="C242" s="211"/>
      <c r="D242" s="322"/>
      <c r="E242" s="211"/>
    </row>
    <row r="243" spans="1:5">
      <c r="A243" s="207"/>
      <c r="B243" s="211"/>
      <c r="C243" s="211"/>
      <c r="D243" s="322"/>
      <c r="E243" s="211"/>
    </row>
    <row r="244" spans="1:5">
      <c r="A244" s="207"/>
      <c r="B244" s="211"/>
      <c r="C244" s="211"/>
      <c r="D244" s="322"/>
      <c r="E244" s="211"/>
    </row>
    <row r="245" spans="1:5">
      <c r="A245" s="207"/>
      <c r="B245" s="211"/>
      <c r="C245" s="211"/>
      <c r="D245" s="322"/>
      <c r="E245" s="211"/>
    </row>
    <row r="246" spans="1:5">
      <c r="A246" s="207"/>
      <c r="B246" s="211"/>
      <c r="C246" s="211"/>
      <c r="D246" s="322"/>
      <c r="E246" s="211"/>
    </row>
    <row r="247" spans="1:5">
      <c r="A247" s="207"/>
      <c r="B247" s="211"/>
      <c r="C247" s="211"/>
      <c r="D247" s="322"/>
      <c r="E247" s="211"/>
    </row>
    <row r="248" spans="1:5">
      <c r="A248" s="207"/>
      <c r="B248" s="211"/>
      <c r="C248" s="211"/>
      <c r="D248" s="322"/>
      <c r="E248" s="211"/>
    </row>
    <row r="249" spans="1:5">
      <c r="A249" s="207"/>
      <c r="B249" s="211"/>
      <c r="C249" s="211"/>
      <c r="D249" s="322"/>
      <c r="E249" s="211"/>
    </row>
    <row r="250" spans="1:5">
      <c r="A250" s="207"/>
      <c r="B250" s="211"/>
      <c r="C250" s="211"/>
      <c r="D250" s="322"/>
      <c r="E250" s="211"/>
    </row>
    <row r="251" spans="1:5">
      <c r="A251" s="207"/>
      <c r="B251" s="211"/>
      <c r="C251" s="211"/>
      <c r="D251" s="322"/>
      <c r="E251" s="211"/>
    </row>
    <row r="252" spans="1:5">
      <c r="A252" s="207"/>
      <c r="B252" s="211"/>
      <c r="C252" s="211"/>
      <c r="D252" s="322"/>
      <c r="E252" s="211"/>
    </row>
    <row r="253" spans="1:5">
      <c r="A253" s="207"/>
      <c r="B253" s="211"/>
      <c r="C253" s="211"/>
      <c r="D253" s="322"/>
      <c r="E253" s="211"/>
    </row>
    <row r="254" spans="1:5">
      <c r="A254" s="207"/>
      <c r="B254" s="211"/>
      <c r="C254" s="211"/>
      <c r="D254" s="322"/>
      <c r="E254" s="211"/>
    </row>
    <row r="255" spans="1:5">
      <c r="A255" s="207"/>
      <c r="B255" s="211"/>
      <c r="C255" s="211"/>
      <c r="D255" s="322"/>
      <c r="E255" s="211"/>
    </row>
    <row r="256" spans="1:5">
      <c r="A256" s="207"/>
      <c r="B256" s="211"/>
      <c r="C256" s="211"/>
      <c r="D256" s="322"/>
      <c r="E256" s="211"/>
    </row>
    <row r="257" spans="1:5">
      <c r="A257" s="207"/>
      <c r="B257" s="211"/>
      <c r="C257" s="211"/>
      <c r="D257" s="322"/>
      <c r="E257" s="211"/>
    </row>
    <row r="258" spans="1:5">
      <c r="A258" s="207"/>
      <c r="B258" s="211"/>
      <c r="C258" s="211"/>
      <c r="D258" s="322"/>
      <c r="E258" s="211"/>
    </row>
    <row r="259" spans="1:5">
      <c r="A259" s="207"/>
      <c r="B259" s="211"/>
      <c r="C259" s="211"/>
      <c r="D259" s="322"/>
      <c r="E259" s="211"/>
    </row>
    <row r="260" spans="1:5">
      <c r="A260" s="207"/>
      <c r="B260" s="211"/>
      <c r="C260" s="211"/>
      <c r="D260" s="322"/>
      <c r="E260" s="211"/>
    </row>
    <row r="261" spans="1:5">
      <c r="A261" s="207"/>
      <c r="B261" s="211"/>
      <c r="C261" s="211"/>
      <c r="D261" s="322"/>
      <c r="E261" s="211"/>
    </row>
    <row r="262" spans="1:5">
      <c r="A262" s="207"/>
      <c r="B262" s="211"/>
      <c r="C262" s="211"/>
      <c r="D262" s="322"/>
      <c r="E262" s="211"/>
    </row>
    <row r="263" spans="1:5">
      <c r="A263" s="207"/>
      <c r="B263" s="211"/>
      <c r="C263" s="211"/>
      <c r="D263" s="322"/>
      <c r="E263" s="211"/>
    </row>
    <row r="264" spans="1:5">
      <c r="A264" s="207"/>
      <c r="B264" s="211"/>
      <c r="C264" s="211"/>
      <c r="D264" s="322"/>
      <c r="E264" s="211"/>
    </row>
    <row r="265" spans="1:5">
      <c r="A265" s="207"/>
      <c r="B265" s="211"/>
      <c r="C265" s="211"/>
      <c r="D265" s="322"/>
      <c r="E265" s="211"/>
    </row>
    <row r="266" spans="1:5">
      <c r="A266" s="207"/>
      <c r="B266" s="211"/>
      <c r="C266" s="211"/>
      <c r="D266" s="322"/>
      <c r="E266" s="211"/>
    </row>
    <row r="267" spans="1:5">
      <c r="A267" s="207"/>
      <c r="B267" s="211"/>
      <c r="C267" s="211"/>
      <c r="D267" s="322"/>
      <c r="E267" s="211"/>
    </row>
    <row r="268" spans="1:5">
      <c r="A268" s="207"/>
      <c r="B268" s="211"/>
      <c r="C268" s="211"/>
      <c r="D268" s="322"/>
      <c r="E268" s="211"/>
    </row>
    <row r="269" spans="1:5">
      <c r="A269" s="207"/>
      <c r="B269" s="211"/>
      <c r="C269" s="211"/>
      <c r="D269" s="322"/>
      <c r="E269" s="211"/>
    </row>
    <row r="270" spans="1:5">
      <c r="A270" s="207"/>
      <c r="B270" s="211"/>
      <c r="C270" s="211"/>
      <c r="D270" s="322"/>
      <c r="E270" s="211"/>
    </row>
    <row r="271" spans="1:5">
      <c r="A271" s="207"/>
      <c r="B271" s="211"/>
      <c r="C271" s="211"/>
      <c r="D271" s="322"/>
      <c r="E271" s="211"/>
    </row>
    <row r="272" spans="1:5">
      <c r="A272" s="207"/>
      <c r="B272" s="211"/>
      <c r="C272" s="211"/>
      <c r="D272" s="322"/>
      <c r="E272" s="211"/>
    </row>
    <row r="273" spans="1:5">
      <c r="A273" s="207"/>
      <c r="B273" s="211"/>
      <c r="C273" s="211"/>
      <c r="D273" s="322"/>
      <c r="E273" s="211"/>
    </row>
    <row r="274" spans="1:5">
      <c r="A274" s="207"/>
      <c r="B274" s="211"/>
      <c r="C274" s="211"/>
      <c r="D274" s="322"/>
      <c r="E274" s="211"/>
    </row>
    <row r="275" spans="1:5">
      <c r="A275" s="207"/>
      <c r="B275" s="211"/>
      <c r="C275" s="211"/>
      <c r="D275" s="322"/>
      <c r="E275" s="211"/>
    </row>
    <row r="276" spans="1:5">
      <c r="A276" s="207"/>
      <c r="B276" s="211"/>
      <c r="C276" s="211"/>
      <c r="D276" s="322"/>
      <c r="E276" s="211"/>
    </row>
    <row r="277" spans="1:5">
      <c r="A277" s="207"/>
      <c r="B277" s="211"/>
      <c r="C277" s="211"/>
      <c r="D277" s="322"/>
      <c r="E277" s="211"/>
    </row>
    <row r="278" spans="1:5">
      <c r="A278" s="207"/>
      <c r="B278" s="211"/>
      <c r="C278" s="211"/>
      <c r="D278" s="322"/>
      <c r="E278" s="211"/>
    </row>
    <row r="279" spans="1:5">
      <c r="A279" s="207"/>
      <c r="B279" s="211"/>
      <c r="C279" s="211"/>
      <c r="D279" s="322"/>
      <c r="E279" s="211"/>
    </row>
    <row r="280" spans="1:5">
      <c r="A280" s="207"/>
      <c r="B280" s="211"/>
      <c r="C280" s="211"/>
      <c r="D280" s="322"/>
      <c r="E280" s="211"/>
    </row>
    <row r="281" spans="1:5">
      <c r="A281" s="207"/>
      <c r="B281" s="211"/>
      <c r="C281" s="211"/>
      <c r="D281" s="322"/>
      <c r="E281" s="211"/>
    </row>
    <row r="282" spans="1:5">
      <c r="A282" s="207"/>
      <c r="B282" s="211"/>
      <c r="C282" s="211"/>
      <c r="D282" s="322"/>
      <c r="E282" s="211"/>
    </row>
    <row r="283" spans="1:5">
      <c r="A283" s="207"/>
      <c r="B283" s="211"/>
      <c r="C283" s="211"/>
      <c r="D283" s="322"/>
      <c r="E283" s="211"/>
    </row>
    <row r="284" spans="1:5">
      <c r="A284" s="207"/>
      <c r="B284" s="211"/>
      <c r="C284" s="211"/>
      <c r="D284" s="322"/>
      <c r="E284" s="211"/>
    </row>
    <row r="285" spans="1:5">
      <c r="A285" s="207"/>
      <c r="B285" s="211"/>
      <c r="C285" s="211"/>
      <c r="D285" s="322"/>
      <c r="E285" s="211"/>
    </row>
    <row r="286" spans="1:5">
      <c r="A286" s="207"/>
      <c r="B286" s="211"/>
      <c r="C286" s="211"/>
      <c r="D286" s="322"/>
      <c r="E286" s="211"/>
    </row>
    <row r="287" spans="1:5">
      <c r="A287" s="207"/>
      <c r="B287" s="211"/>
      <c r="C287" s="211"/>
      <c r="D287" s="322"/>
      <c r="E287" s="211"/>
    </row>
    <row r="288" spans="1:5">
      <c r="A288" s="207"/>
      <c r="B288" s="211"/>
      <c r="C288" s="211"/>
      <c r="D288" s="322"/>
      <c r="E288" s="211"/>
    </row>
    <row r="289" spans="1:5">
      <c r="A289" s="207"/>
      <c r="B289" s="211"/>
      <c r="C289" s="211"/>
      <c r="D289" s="322"/>
      <c r="E289" s="211"/>
    </row>
    <row r="290" spans="1:5">
      <c r="A290" s="207"/>
      <c r="B290" s="211"/>
      <c r="C290" s="211"/>
      <c r="D290" s="322"/>
      <c r="E290" s="211"/>
    </row>
    <row r="291" spans="1:5">
      <c r="A291" s="207"/>
      <c r="B291" s="211"/>
      <c r="C291" s="211"/>
      <c r="D291" s="322"/>
      <c r="E291" s="211"/>
    </row>
    <row r="292" spans="1:5">
      <c r="A292" s="207"/>
      <c r="B292" s="211"/>
      <c r="C292" s="211"/>
      <c r="D292" s="322"/>
      <c r="E292" s="211"/>
    </row>
    <row r="293" spans="1:5">
      <c r="A293" s="207"/>
      <c r="B293" s="211"/>
      <c r="C293" s="211"/>
      <c r="D293" s="322"/>
      <c r="E293" s="211"/>
    </row>
    <row r="294" spans="1:5">
      <c r="A294" s="207"/>
      <c r="B294" s="211"/>
      <c r="C294" s="211"/>
      <c r="D294" s="322"/>
      <c r="E294" s="211"/>
    </row>
    <row r="295" spans="1:5">
      <c r="A295" s="207"/>
      <c r="B295" s="211"/>
      <c r="C295" s="211"/>
      <c r="D295" s="322"/>
      <c r="E295" s="211"/>
    </row>
    <row r="296" spans="1:5">
      <c r="A296" s="207"/>
      <c r="B296" s="211"/>
      <c r="C296" s="211"/>
      <c r="D296" s="322"/>
      <c r="E296" s="211"/>
    </row>
    <row r="297" spans="1:5">
      <c r="A297" s="207"/>
      <c r="B297" s="211"/>
      <c r="C297" s="211"/>
      <c r="D297" s="322"/>
      <c r="E297" s="211"/>
    </row>
    <row r="298" spans="1:5">
      <c r="A298" s="207"/>
      <c r="B298" s="211"/>
      <c r="C298" s="211"/>
      <c r="D298" s="322"/>
      <c r="E298" s="211"/>
    </row>
    <row r="299" spans="1:5">
      <c r="A299" s="207"/>
      <c r="B299" s="211"/>
      <c r="C299" s="211"/>
      <c r="D299" s="322"/>
      <c r="E299" s="211"/>
    </row>
    <row r="300" spans="1:5">
      <c r="A300" s="207"/>
      <c r="B300" s="211"/>
      <c r="C300" s="211"/>
      <c r="D300" s="322"/>
      <c r="E300" s="211"/>
    </row>
    <row r="301" spans="1:5">
      <c r="A301" s="207"/>
      <c r="B301" s="211"/>
      <c r="C301" s="211"/>
      <c r="D301" s="322"/>
      <c r="E301" s="211"/>
    </row>
    <row r="302" spans="1:5">
      <c r="A302" s="207"/>
      <c r="B302" s="211"/>
      <c r="C302" s="211"/>
      <c r="D302" s="322"/>
      <c r="E302" s="211"/>
    </row>
    <row r="303" spans="1:5">
      <c r="A303" s="207"/>
      <c r="B303" s="211"/>
      <c r="C303" s="211"/>
      <c r="D303" s="322"/>
      <c r="E303" s="211"/>
    </row>
    <row r="304" spans="1:5">
      <c r="A304" s="207"/>
      <c r="B304" s="211"/>
      <c r="C304" s="211"/>
      <c r="D304" s="322"/>
      <c r="E304" s="211"/>
    </row>
    <row r="305" spans="1:5">
      <c r="A305" s="207"/>
      <c r="B305" s="211"/>
      <c r="C305" s="211"/>
      <c r="D305" s="322"/>
      <c r="E305" s="211"/>
    </row>
    <row r="306" spans="1:5">
      <c r="A306" s="207"/>
      <c r="B306" s="211"/>
      <c r="C306" s="211"/>
      <c r="D306" s="322"/>
      <c r="E306" s="211"/>
    </row>
    <row r="307" spans="1:5">
      <c r="A307" s="207"/>
      <c r="B307" s="211"/>
      <c r="C307" s="211"/>
      <c r="D307" s="322"/>
      <c r="E307" s="211"/>
    </row>
    <row r="308" spans="1:5">
      <c r="A308" s="207"/>
      <c r="B308" s="211"/>
      <c r="C308" s="211"/>
      <c r="D308" s="322"/>
      <c r="E308" s="211"/>
    </row>
    <row r="309" spans="1:5">
      <c r="A309" s="207"/>
      <c r="B309" s="211"/>
      <c r="C309" s="211"/>
      <c r="D309" s="322"/>
      <c r="E309" s="211"/>
    </row>
    <row r="310" spans="1:5">
      <c r="A310" s="207"/>
      <c r="B310" s="211"/>
      <c r="C310" s="211"/>
      <c r="D310" s="322"/>
      <c r="E310" s="211"/>
    </row>
    <row r="311" spans="1:5">
      <c r="A311" s="207"/>
      <c r="B311" s="211"/>
      <c r="C311" s="211"/>
      <c r="D311" s="322"/>
      <c r="E311" s="211"/>
    </row>
    <row r="312" spans="1:5">
      <c r="A312" s="207"/>
      <c r="B312" s="211"/>
      <c r="C312" s="211"/>
      <c r="D312" s="322"/>
      <c r="E312" s="211"/>
    </row>
    <row r="313" spans="1:5">
      <c r="A313" s="207"/>
      <c r="B313" s="211"/>
      <c r="C313" s="211"/>
      <c r="D313" s="322"/>
      <c r="E313" s="211"/>
    </row>
    <row r="314" spans="1:5">
      <c r="A314" s="207"/>
      <c r="B314" s="211"/>
      <c r="C314" s="211"/>
      <c r="D314" s="322"/>
      <c r="E314" s="211"/>
    </row>
    <row r="315" spans="1:5">
      <c r="A315" s="207"/>
      <c r="B315" s="211"/>
      <c r="C315" s="211"/>
      <c r="D315" s="322"/>
      <c r="E315" s="211"/>
    </row>
    <row r="316" spans="1:5">
      <c r="A316" s="207"/>
      <c r="B316" s="211"/>
      <c r="C316" s="211"/>
      <c r="D316" s="322"/>
      <c r="E316" s="211"/>
    </row>
    <row r="317" spans="1:5">
      <c r="A317" s="207"/>
      <c r="B317" s="211"/>
      <c r="C317" s="211"/>
      <c r="D317" s="322"/>
      <c r="E317" s="211"/>
    </row>
    <row r="318" spans="1:5">
      <c r="A318" s="207"/>
      <c r="B318" s="211"/>
      <c r="C318" s="211"/>
      <c r="D318" s="322"/>
      <c r="E318" s="211"/>
    </row>
    <row r="319" spans="1:5">
      <c r="A319" s="207"/>
      <c r="B319" s="211"/>
      <c r="C319" s="211"/>
      <c r="D319" s="322"/>
      <c r="E319" s="211"/>
    </row>
    <row r="320" spans="1:5">
      <c r="A320" s="207"/>
      <c r="B320" s="211"/>
      <c r="C320" s="211"/>
      <c r="D320" s="322"/>
      <c r="E320" s="211"/>
    </row>
    <row r="321" spans="1:5">
      <c r="A321" s="207"/>
      <c r="B321" s="211"/>
      <c r="C321" s="211"/>
      <c r="D321" s="322"/>
      <c r="E321" s="211"/>
    </row>
    <row r="322" spans="1:5">
      <c r="A322" s="207"/>
      <c r="B322" s="211"/>
      <c r="C322" s="211"/>
      <c r="D322" s="322"/>
      <c r="E322" s="211"/>
    </row>
    <row r="323" spans="1:5">
      <c r="A323" s="207"/>
      <c r="B323" s="211"/>
      <c r="C323" s="211"/>
      <c r="D323" s="322"/>
      <c r="E323" s="211"/>
    </row>
    <row r="324" spans="1:5">
      <c r="A324" s="207"/>
      <c r="B324" s="211"/>
      <c r="C324" s="211"/>
      <c r="D324" s="322"/>
      <c r="E324" s="211"/>
    </row>
    <row r="325" spans="1:5">
      <c r="A325" s="207"/>
      <c r="B325" s="211"/>
      <c r="C325" s="211"/>
      <c r="D325" s="322"/>
      <c r="E325" s="211"/>
    </row>
    <row r="326" spans="1:5">
      <c r="A326" s="207"/>
      <c r="B326" s="211"/>
      <c r="C326" s="211"/>
      <c r="D326" s="322"/>
      <c r="E326" s="211"/>
    </row>
    <row r="327" spans="1:5">
      <c r="A327" s="207"/>
      <c r="B327" s="211"/>
      <c r="C327" s="211"/>
      <c r="D327" s="322"/>
      <c r="E327" s="211"/>
    </row>
    <row r="328" spans="1:5">
      <c r="A328" s="207"/>
      <c r="B328" s="211"/>
      <c r="C328" s="211"/>
      <c r="D328" s="322"/>
      <c r="E328" s="211"/>
    </row>
    <row r="329" spans="1:5">
      <c r="A329" s="207"/>
      <c r="B329" s="211"/>
      <c r="C329" s="211"/>
      <c r="D329" s="322"/>
      <c r="E329" s="211"/>
    </row>
    <row r="330" spans="1:5">
      <c r="A330" s="207"/>
      <c r="B330" s="211"/>
      <c r="C330" s="211"/>
      <c r="D330" s="322"/>
      <c r="E330" s="211"/>
    </row>
    <row r="331" spans="1:5">
      <c r="A331" s="207"/>
      <c r="B331" s="211"/>
      <c r="C331" s="211"/>
      <c r="D331" s="322"/>
      <c r="E331" s="211"/>
    </row>
    <row r="332" spans="1:5">
      <c r="A332" s="207"/>
      <c r="B332" s="211"/>
      <c r="C332" s="211"/>
      <c r="D332" s="322"/>
      <c r="E332" s="211"/>
    </row>
    <row r="333" spans="1:5">
      <c r="A333" s="207"/>
      <c r="B333" s="211"/>
      <c r="C333" s="211"/>
      <c r="D333" s="322"/>
      <c r="E333" s="211"/>
    </row>
    <row r="334" spans="1:5">
      <c r="A334" s="207"/>
      <c r="B334" s="211"/>
      <c r="C334" s="211"/>
      <c r="D334" s="322"/>
      <c r="E334" s="211"/>
    </row>
    <row r="335" spans="1:5">
      <c r="A335" s="207"/>
      <c r="B335" s="211"/>
      <c r="C335" s="211"/>
      <c r="D335" s="322"/>
      <c r="E335" s="211"/>
    </row>
    <row r="336" spans="1:5">
      <c r="A336" s="207"/>
      <c r="B336" s="211"/>
      <c r="C336" s="211"/>
      <c r="D336" s="322"/>
      <c r="E336" s="211"/>
    </row>
    <row r="337" spans="1:5">
      <c r="A337" s="207"/>
      <c r="B337" s="211"/>
      <c r="C337" s="211"/>
      <c r="D337" s="322"/>
      <c r="E337" s="211"/>
    </row>
    <row r="338" spans="1:5">
      <c r="A338" s="207"/>
      <c r="B338" s="211"/>
      <c r="C338" s="211"/>
      <c r="D338" s="322"/>
      <c r="E338" s="211"/>
    </row>
    <row r="339" spans="1:5">
      <c r="A339" s="207"/>
      <c r="B339" s="211"/>
      <c r="C339" s="211"/>
      <c r="D339" s="322"/>
      <c r="E339" s="211"/>
    </row>
    <row r="340" spans="1:5">
      <c r="A340" s="207"/>
      <c r="B340" s="211"/>
      <c r="C340" s="211"/>
      <c r="D340" s="322"/>
      <c r="E340" s="211"/>
    </row>
    <row r="341" spans="1:5">
      <c r="A341" s="207"/>
      <c r="B341" s="211"/>
      <c r="C341" s="211"/>
      <c r="D341" s="322"/>
      <c r="E341" s="211"/>
    </row>
    <row r="342" spans="1:5">
      <c r="A342" s="207"/>
      <c r="B342" s="211"/>
      <c r="C342" s="211"/>
      <c r="D342" s="322"/>
      <c r="E342" s="211"/>
    </row>
    <row r="343" spans="1:5">
      <c r="A343" s="207"/>
      <c r="B343" s="211"/>
      <c r="C343" s="211"/>
      <c r="D343" s="322"/>
      <c r="E343" s="211"/>
    </row>
    <row r="344" spans="1:5">
      <c r="A344" s="207"/>
      <c r="B344" s="211"/>
      <c r="C344" s="211"/>
      <c r="D344" s="322"/>
      <c r="E344" s="211"/>
    </row>
    <row r="345" spans="1:5">
      <c r="A345" s="207"/>
      <c r="B345" s="211"/>
      <c r="C345" s="211"/>
      <c r="D345" s="322"/>
      <c r="E345" s="211"/>
    </row>
    <row r="346" spans="1:5">
      <c r="A346" s="207"/>
      <c r="B346" s="211"/>
      <c r="C346" s="211"/>
      <c r="D346" s="322"/>
      <c r="E346" s="211"/>
    </row>
    <row r="347" spans="1:5">
      <c r="A347" s="207"/>
      <c r="B347" s="211"/>
      <c r="C347" s="211"/>
      <c r="D347" s="322"/>
      <c r="E347" s="211"/>
    </row>
    <row r="348" spans="1:5">
      <c r="A348" s="207"/>
      <c r="B348" s="211"/>
      <c r="C348" s="211"/>
      <c r="D348" s="322"/>
      <c r="E348" s="211"/>
    </row>
    <row r="349" spans="1:5">
      <c r="A349" s="207"/>
      <c r="B349" s="211"/>
      <c r="C349" s="211"/>
      <c r="D349" s="322"/>
      <c r="E349" s="211"/>
    </row>
    <row r="350" spans="1:5">
      <c r="A350" s="207"/>
      <c r="B350" s="211"/>
      <c r="C350" s="211"/>
      <c r="D350" s="322"/>
      <c r="E350" s="211"/>
    </row>
    <row r="351" spans="1:5">
      <c r="A351" s="207"/>
      <c r="B351" s="211"/>
      <c r="C351" s="211"/>
      <c r="D351" s="322"/>
      <c r="E351" s="211"/>
    </row>
    <row r="352" spans="1:5">
      <c r="A352" s="207"/>
      <c r="B352" s="211"/>
      <c r="C352" s="211"/>
      <c r="D352" s="322"/>
      <c r="E352" s="211"/>
    </row>
  </sheetData>
  <mergeCells count="4">
    <mergeCell ref="A1:E1"/>
    <mergeCell ref="B10:C10"/>
    <mergeCell ref="A15:B15"/>
    <mergeCell ref="A16:E16"/>
  </mergeCells>
  <printOptions horizontalCentered="1"/>
  <pageMargins left="0.7" right="0.7" top="1.25" bottom="0.7" header="0.5" footer="0.25"/>
  <pageSetup paperSize="9" firstPageNumber="37" orientation="portrait" useFirstPageNumber="1" r:id="rId1"/>
  <headerFooter alignWithMargins="0">
    <oddHeader>&amp;C&amp;"+,Bold"&amp;18
&amp;20________________________________________________&amp;R&amp;"+,Regular"&amp;11
&amp;"Times New Roman,Regular"  مملكة البحرين 
  ملحقات الحساب الختامي الموحد للدولة للسنة المالية المنتهية في 31 ديسمبر 2015</oddHeader>
    <oddFooter>&amp;C&amp;"Arabic Transparent,Bold"&amp;20________________________________________________&amp;"Arial,Regular"&amp;10
&amp;"+,Regular"&amp;14&amp;P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6"/>
  <sheetViews>
    <sheetView rightToLeft="1" view="pageBreakPreview" zoomScaleNormal="100" zoomScaleSheetLayoutView="100" workbookViewId="0">
      <selection activeCell="H15" sqref="H15"/>
    </sheetView>
  </sheetViews>
  <sheetFormatPr defaultRowHeight="12.75"/>
  <cols>
    <col min="1" max="1" width="8.7109375" style="194" customWidth="1"/>
    <col min="2" max="2" width="31" style="193" customWidth="1"/>
    <col min="3" max="3" width="9.85546875" style="193" customWidth="1"/>
    <col min="4" max="4" width="19.85546875" style="309" customWidth="1"/>
    <col min="5" max="5" width="17.85546875" style="193" customWidth="1"/>
    <col min="6" max="6" width="14.28515625" style="193" bestFit="1" customWidth="1"/>
    <col min="7" max="7" width="11.7109375" style="193" bestFit="1" customWidth="1"/>
    <col min="8" max="8" width="16.42578125" style="193" bestFit="1" customWidth="1"/>
    <col min="9" max="9" width="14.42578125" style="193" bestFit="1" customWidth="1"/>
    <col min="10" max="16384" width="9.140625" style="193"/>
  </cols>
  <sheetData>
    <row r="1" spans="1:9" s="301" customFormat="1" ht="30.95" customHeight="1">
      <c r="A1" s="596" t="s">
        <v>306</v>
      </c>
      <c r="B1" s="596"/>
      <c r="C1" s="596"/>
      <c r="D1" s="596"/>
      <c r="E1" s="596"/>
    </row>
    <row r="2" spans="1:9" ht="21.6" customHeight="1">
      <c r="A2" s="207"/>
      <c r="B2" s="211"/>
      <c r="C2" s="211"/>
      <c r="D2" s="336"/>
      <c r="E2" s="514" t="s">
        <v>512</v>
      </c>
    </row>
    <row r="3" spans="1:9" s="150" customFormat="1" ht="36" customHeight="1">
      <c r="A3" s="308" t="s">
        <v>0</v>
      </c>
      <c r="B3" s="308" t="s">
        <v>232</v>
      </c>
      <c r="C3" s="308"/>
      <c r="D3" s="337" t="s">
        <v>898</v>
      </c>
      <c r="E3" s="337" t="s">
        <v>799</v>
      </c>
    </row>
    <row r="4" spans="1:9" s="268" customFormat="1" ht="25.35" customHeight="1">
      <c r="A4" s="291">
        <v>1</v>
      </c>
      <c r="B4" s="321" t="s">
        <v>3</v>
      </c>
      <c r="C4" s="321"/>
      <c r="D4" s="515">
        <v>9455966</v>
      </c>
      <c r="E4" s="515">
        <v>5019051</v>
      </c>
      <c r="G4" s="345"/>
      <c r="H4" s="346"/>
      <c r="I4" s="345"/>
    </row>
    <row r="5" spans="1:9" s="268" customFormat="1" ht="25.35" customHeight="1">
      <c r="A5" s="291">
        <v>2</v>
      </c>
      <c r="B5" s="321" t="s">
        <v>4</v>
      </c>
      <c r="C5" s="321"/>
      <c r="D5" s="515">
        <v>48242282</v>
      </c>
      <c r="E5" s="515">
        <v>23024118</v>
      </c>
      <c r="G5" s="345"/>
      <c r="H5" s="346"/>
      <c r="I5" s="345"/>
    </row>
    <row r="6" spans="1:9" s="268" customFormat="1" ht="25.35" customHeight="1">
      <c r="A6" s="291">
        <v>3</v>
      </c>
      <c r="B6" s="321" t="s">
        <v>5</v>
      </c>
      <c r="C6" s="321"/>
      <c r="D6" s="515">
        <v>21912993</v>
      </c>
      <c r="E6" s="515">
        <v>4281607</v>
      </c>
      <c r="G6" s="345"/>
      <c r="H6" s="346"/>
      <c r="I6" s="345"/>
    </row>
    <row r="7" spans="1:9" s="268" customFormat="1" ht="25.35" customHeight="1">
      <c r="A7" s="291">
        <v>4</v>
      </c>
      <c r="B7" s="321" t="s">
        <v>6</v>
      </c>
      <c r="C7" s="321"/>
      <c r="D7" s="515">
        <v>1864044</v>
      </c>
      <c r="E7" s="515">
        <v>2158615</v>
      </c>
      <c r="G7" s="345"/>
      <c r="H7" s="346"/>
      <c r="I7" s="345"/>
    </row>
    <row r="8" spans="1:9" s="268" customFormat="1" ht="25.35" customHeight="1">
      <c r="A8" s="291">
        <v>5</v>
      </c>
      <c r="B8" s="321" t="s">
        <v>7</v>
      </c>
      <c r="C8" s="321"/>
      <c r="D8" s="515">
        <v>3918842</v>
      </c>
      <c r="E8" s="515">
        <v>3738991</v>
      </c>
      <c r="G8" s="345"/>
      <c r="H8" s="346"/>
      <c r="I8" s="345"/>
    </row>
    <row r="9" spans="1:9" s="268" customFormat="1" ht="25.35" customHeight="1">
      <c r="A9" s="291">
        <v>6</v>
      </c>
      <c r="B9" s="321" t="s">
        <v>28</v>
      </c>
      <c r="C9" s="321"/>
      <c r="D9" s="515">
        <v>4139644</v>
      </c>
      <c r="E9" s="515">
        <v>2006157</v>
      </c>
      <c r="G9" s="345"/>
      <c r="H9" s="346"/>
      <c r="I9" s="345"/>
    </row>
    <row r="10" spans="1:9" s="268" customFormat="1" ht="25.35" customHeight="1">
      <c r="A10" s="291">
        <v>7</v>
      </c>
      <c r="B10" s="321" t="s">
        <v>328</v>
      </c>
      <c r="C10" s="321"/>
      <c r="D10" s="515">
        <v>10814276</v>
      </c>
      <c r="E10" s="515">
        <v>6411865</v>
      </c>
      <c r="G10" s="345"/>
      <c r="H10" s="346"/>
      <c r="I10" s="345"/>
    </row>
    <row r="11" spans="1:9" s="268" customFormat="1" ht="25.35" customHeight="1">
      <c r="A11" s="291">
        <v>8</v>
      </c>
      <c r="B11" s="321" t="s">
        <v>8</v>
      </c>
      <c r="C11" s="321"/>
      <c r="D11" s="515">
        <v>103015131</v>
      </c>
      <c r="E11" s="515">
        <v>79461204</v>
      </c>
      <c r="F11" s="338"/>
      <c r="G11" s="345"/>
      <c r="H11" s="346"/>
      <c r="I11" s="345"/>
    </row>
    <row r="12" spans="1:9" s="268" customFormat="1" ht="25.35" customHeight="1">
      <c r="A12" s="289" t="s">
        <v>511</v>
      </c>
      <c r="B12" s="318" t="s">
        <v>795</v>
      </c>
      <c r="C12" s="318"/>
      <c r="D12" s="516">
        <v>3695904</v>
      </c>
      <c r="E12" s="518">
        <v>0</v>
      </c>
      <c r="F12" s="338"/>
      <c r="G12" s="345"/>
      <c r="H12" s="346"/>
      <c r="I12" s="345"/>
    </row>
    <row r="13" spans="1:9" s="268" customFormat="1" ht="28.5" customHeight="1" thickBot="1">
      <c r="A13" s="339"/>
      <c r="B13" s="340" t="s">
        <v>2</v>
      </c>
      <c r="C13" s="341"/>
      <c r="D13" s="517">
        <f>SUM(D4:D12)</f>
        <v>207059082</v>
      </c>
      <c r="E13" s="517">
        <f>SUM(E4:E12)</f>
        <v>126101608</v>
      </c>
    </row>
    <row r="14" spans="1:9" ht="10.5" customHeight="1" thickTop="1">
      <c r="A14" s="339"/>
      <c r="B14" s="342"/>
      <c r="C14" s="298"/>
      <c r="D14" s="343"/>
      <c r="E14" s="343"/>
    </row>
    <row r="15" spans="1:9" ht="25.5" customHeight="1">
      <c r="A15" s="598" t="s">
        <v>237</v>
      </c>
      <c r="B15" s="598"/>
      <c r="C15" s="320"/>
      <c r="D15" s="326"/>
      <c r="E15" s="344"/>
    </row>
    <row r="16" spans="1:9" ht="75" customHeight="1">
      <c r="A16" s="599" t="s">
        <v>953</v>
      </c>
      <c r="B16" s="599"/>
      <c r="C16" s="599"/>
      <c r="D16" s="599"/>
      <c r="E16" s="599"/>
    </row>
  </sheetData>
  <mergeCells count="3">
    <mergeCell ref="A1:E1"/>
    <mergeCell ref="A15:B15"/>
    <mergeCell ref="A16:E16"/>
  </mergeCells>
  <printOptions horizontalCentered="1"/>
  <pageMargins left="0.7" right="0.7" top="1.25" bottom="0.7" header="0.5" footer="0.25"/>
  <pageSetup paperSize="9" firstPageNumber="38" orientation="portrait" useFirstPageNumber="1" r:id="rId1"/>
  <headerFooter alignWithMargins="0">
    <oddHeader>&amp;C&amp;"+,Bold"&amp;18
&amp;20________________________________________________&amp;R&amp;"+,Regular"&amp;11
&amp;"Times New Roman,Regular"  مملكة البحرين 
  ملحقات الحساب الختامي الموحد للدولة للسنة المالية المنتهية في 31 ديسمبر 2015</oddHeader>
    <oddFooter>&amp;C&amp;"Arabic Transparent,Bold"&amp;20_______________________________________________&amp;"Arabic Transparent,Regular"&amp;14
&amp;"+,Regular"&amp;P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1"/>
  <sheetViews>
    <sheetView rightToLeft="1" view="pageBreakPreview" zoomScaleNormal="100" zoomScaleSheetLayoutView="100" workbookViewId="0">
      <selection activeCell="E12" sqref="E12"/>
    </sheetView>
  </sheetViews>
  <sheetFormatPr defaultRowHeight="12.75"/>
  <cols>
    <col min="1" max="1" width="8.7109375" style="207" customWidth="1"/>
    <col min="2" max="2" width="34.140625" style="211" customWidth="1"/>
    <col min="3" max="3" width="4" style="211" customWidth="1"/>
    <col min="4" max="4" width="20.28515625" style="357" customWidth="1"/>
    <col min="5" max="5" width="20.140625" style="211" customWidth="1"/>
    <col min="6" max="6" width="9.140625" style="211"/>
    <col min="7" max="7" width="10.5703125" style="211" bestFit="1" customWidth="1"/>
    <col min="8" max="16384" width="9.140625" style="211"/>
  </cols>
  <sheetData>
    <row r="1" spans="1:7" s="347" customFormat="1" ht="30.95" customHeight="1">
      <c r="A1" s="596" t="s">
        <v>672</v>
      </c>
      <c r="B1" s="596"/>
      <c r="C1" s="596"/>
      <c r="D1" s="596"/>
      <c r="E1" s="596"/>
    </row>
    <row r="2" spans="1:7" ht="25.35" customHeight="1">
      <c r="A2" s="348"/>
      <c r="B2" s="349"/>
      <c r="C2" s="349"/>
      <c r="D2" s="349"/>
      <c r="E2" s="306" t="s">
        <v>512</v>
      </c>
    </row>
    <row r="3" spans="1:7" s="151" customFormat="1" ht="36" customHeight="1">
      <c r="A3" s="308" t="s">
        <v>0</v>
      </c>
      <c r="B3" s="308" t="s">
        <v>232</v>
      </c>
      <c r="C3" s="308"/>
      <c r="D3" s="350" t="s">
        <v>898</v>
      </c>
      <c r="E3" s="350" t="s">
        <v>799</v>
      </c>
    </row>
    <row r="4" spans="1:7" s="157" customFormat="1" ht="25.35" customHeight="1">
      <c r="A4" s="291">
        <v>1</v>
      </c>
      <c r="B4" s="321" t="s">
        <v>3</v>
      </c>
      <c r="C4" s="321"/>
      <c r="D4" s="515">
        <v>289430</v>
      </c>
      <c r="E4" s="515">
        <v>417876</v>
      </c>
      <c r="G4" s="288"/>
    </row>
    <row r="5" spans="1:7" s="157" customFormat="1" ht="25.35" customHeight="1">
      <c r="A5" s="291">
        <v>2</v>
      </c>
      <c r="B5" s="321" t="s">
        <v>4</v>
      </c>
      <c r="C5" s="321"/>
      <c r="D5" s="515">
        <v>1646315</v>
      </c>
      <c r="E5" s="515">
        <v>4770491</v>
      </c>
      <c r="G5" s="288"/>
    </row>
    <row r="6" spans="1:7" s="157" customFormat="1" ht="25.35" customHeight="1">
      <c r="A6" s="291">
        <v>3</v>
      </c>
      <c r="B6" s="321" t="s">
        <v>5</v>
      </c>
      <c r="C6" s="321"/>
      <c r="D6" s="515">
        <v>553075</v>
      </c>
      <c r="E6" s="515">
        <v>1016531</v>
      </c>
      <c r="G6" s="288"/>
    </row>
    <row r="7" spans="1:7" s="157" customFormat="1" ht="25.35" customHeight="1">
      <c r="A7" s="291">
        <v>4</v>
      </c>
      <c r="B7" s="321" t="s">
        <v>6</v>
      </c>
      <c r="C7" s="321"/>
      <c r="D7" s="515">
        <v>362684</v>
      </c>
      <c r="E7" s="515">
        <v>1138361</v>
      </c>
      <c r="G7" s="288"/>
    </row>
    <row r="8" spans="1:7" s="157" customFormat="1" ht="25.35" customHeight="1">
      <c r="A8" s="291">
        <v>5</v>
      </c>
      <c r="B8" s="321" t="s">
        <v>7</v>
      </c>
      <c r="C8" s="321"/>
      <c r="D8" s="515">
        <v>464065</v>
      </c>
      <c r="E8" s="515">
        <v>1162457</v>
      </c>
      <c r="G8" s="288"/>
    </row>
    <row r="9" spans="1:7" s="157" customFormat="1" ht="25.35" customHeight="1">
      <c r="A9" s="291">
        <v>6</v>
      </c>
      <c r="B9" s="351" t="s">
        <v>28</v>
      </c>
      <c r="C9" s="321"/>
      <c r="D9" s="515">
        <v>72153</v>
      </c>
      <c r="E9" s="515">
        <v>86790</v>
      </c>
      <c r="G9" s="288"/>
    </row>
    <row r="10" spans="1:7" s="157" customFormat="1" ht="25.35" customHeight="1">
      <c r="A10" s="291">
        <v>7</v>
      </c>
      <c r="B10" s="321" t="s">
        <v>334</v>
      </c>
      <c r="C10" s="321"/>
      <c r="D10" s="515">
        <v>287956</v>
      </c>
      <c r="E10" s="515">
        <v>45789</v>
      </c>
      <c r="G10" s="288"/>
    </row>
    <row r="11" spans="1:7" s="157" customFormat="1" ht="25.35" customHeight="1">
      <c r="A11" s="291">
        <v>8</v>
      </c>
      <c r="B11" s="321" t="s">
        <v>8</v>
      </c>
      <c r="C11" s="318"/>
      <c r="D11" s="515">
        <v>84459265</v>
      </c>
      <c r="E11" s="515">
        <v>114567347</v>
      </c>
      <c r="G11" s="288"/>
    </row>
    <row r="12" spans="1:7" s="157" customFormat="1" ht="28.7" customHeight="1" thickBot="1">
      <c r="A12" s="352"/>
      <c r="B12" s="353" t="s">
        <v>2</v>
      </c>
      <c r="C12" s="212"/>
      <c r="D12" s="519">
        <f>SUM(D4:D11)</f>
        <v>88134943</v>
      </c>
      <c r="E12" s="519">
        <f>SUM(E4:E11)</f>
        <v>123205642</v>
      </c>
    </row>
    <row r="13" spans="1:7" ht="38.25" customHeight="1" thickTop="1">
      <c r="A13" s="354"/>
      <c r="D13" s="355"/>
      <c r="E13" s="296"/>
    </row>
    <row r="14" spans="1:7" ht="27" customHeight="1">
      <c r="A14" s="598" t="s">
        <v>274</v>
      </c>
      <c r="B14" s="598"/>
      <c r="C14" s="320"/>
      <c r="D14" s="356"/>
      <c r="E14" s="151"/>
    </row>
    <row r="15" spans="1:7">
      <c r="A15" s="599" t="s">
        <v>525</v>
      </c>
      <c r="B15" s="599"/>
      <c r="C15" s="599"/>
      <c r="D15" s="599"/>
      <c r="E15" s="599"/>
    </row>
    <row r="16" spans="1:7">
      <c r="A16" s="599"/>
      <c r="B16" s="599"/>
      <c r="C16" s="599"/>
      <c r="D16" s="599"/>
      <c r="E16" s="599"/>
    </row>
    <row r="17" spans="1:5">
      <c r="A17" s="599"/>
      <c r="B17" s="599"/>
      <c r="C17" s="599"/>
      <c r="D17" s="599"/>
      <c r="E17" s="599"/>
    </row>
    <row r="18" spans="1:5">
      <c r="A18" s="599"/>
      <c r="B18" s="599"/>
      <c r="C18" s="599"/>
      <c r="D18" s="599"/>
      <c r="E18" s="599"/>
    </row>
    <row r="19" spans="1:5">
      <c r="A19" s="599"/>
      <c r="B19" s="599"/>
      <c r="C19" s="599"/>
      <c r="D19" s="599"/>
      <c r="E19" s="599"/>
    </row>
    <row r="20" spans="1:5">
      <c r="A20" s="599"/>
      <c r="B20" s="599"/>
      <c r="C20" s="599"/>
      <c r="D20" s="599"/>
      <c r="E20" s="599"/>
    </row>
    <row r="21" spans="1:5">
      <c r="A21" s="599"/>
      <c r="B21" s="599"/>
      <c r="C21" s="599"/>
      <c r="D21" s="599"/>
      <c r="E21" s="599"/>
    </row>
  </sheetData>
  <mergeCells count="3">
    <mergeCell ref="A1:E1"/>
    <mergeCell ref="A14:B14"/>
    <mergeCell ref="A15:E21"/>
  </mergeCells>
  <printOptions horizontalCentered="1"/>
  <pageMargins left="0.7" right="0.7" top="1.25" bottom="0.7" header="0.5" footer="0.25"/>
  <pageSetup paperSize="9" firstPageNumber="39" orientation="portrait" useFirstPageNumber="1" r:id="rId1"/>
  <headerFooter alignWithMargins="0">
    <oddHeader>&amp;C&amp;"+,Bold"&amp;18
&amp;20________________________________________________&amp;R&amp;"Times New Roman,Regular"&amp;11
  مملكة البحرين 
  ملحقات الحساب الختامي الموحد للدولة للسنة المالية المنتهية في 31 ديسمبر 2015</oddHeader>
    <oddFooter>&amp;C&amp;"Arabic Transparent,Bold"&amp;20________________________________________________&amp;"Arabic Transparent,Regular"&amp;14
&amp;"+,Regular"&amp;P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16"/>
  <sheetViews>
    <sheetView rightToLeft="1" view="pageBreakPreview" zoomScaleNormal="100" zoomScaleSheetLayoutView="100" zoomScalePageLayoutView="110" workbookViewId="0">
      <selection activeCell="B6" sqref="B1:D1048576"/>
    </sheetView>
  </sheetViews>
  <sheetFormatPr defaultColWidth="6.140625" defaultRowHeight="27" customHeight="1"/>
  <cols>
    <col min="1" max="1" width="25" style="53" customWidth="1"/>
    <col min="2" max="2" width="10.85546875" style="54" bestFit="1" customWidth="1"/>
    <col min="3" max="3" width="14.42578125" style="54" bestFit="1" customWidth="1"/>
    <col min="4" max="4" width="16.140625" style="54" bestFit="1" customWidth="1"/>
    <col min="5" max="5" width="14.28515625" style="54" customWidth="1"/>
    <col min="6" max="6" width="13.28515625" style="54" customWidth="1"/>
    <col min="7" max="16384" width="6.140625" style="53"/>
  </cols>
  <sheetData>
    <row r="1" spans="1:6" ht="30.95" customHeight="1">
      <c r="A1" s="600" t="s">
        <v>673</v>
      </c>
      <c r="B1" s="600"/>
      <c r="C1" s="600"/>
      <c r="D1" s="600"/>
      <c r="E1" s="600"/>
      <c r="F1" s="600"/>
    </row>
    <row r="2" spans="1:6" ht="21.6" customHeight="1">
      <c r="A2" s="206"/>
      <c r="B2" s="358"/>
      <c r="C2" s="358"/>
      <c r="D2" s="358"/>
      <c r="E2" s="601" t="s">
        <v>524</v>
      </c>
      <c r="F2" s="601"/>
    </row>
    <row r="3" spans="1:6" s="57" customFormat="1" ht="36" customHeight="1">
      <c r="A3" s="359" t="s">
        <v>207</v>
      </c>
      <c r="B3" s="360" t="s">
        <v>899</v>
      </c>
      <c r="C3" s="360" t="s">
        <v>32</v>
      </c>
      <c r="D3" s="360" t="s">
        <v>33</v>
      </c>
      <c r="E3" s="360" t="s">
        <v>188</v>
      </c>
      <c r="F3" s="360" t="s">
        <v>900</v>
      </c>
    </row>
    <row r="4" spans="1:6" s="56" customFormat="1" ht="21.6" customHeight="1">
      <c r="A4" s="361" t="s">
        <v>273</v>
      </c>
      <c r="B4" s="375">
        <v>1230000</v>
      </c>
      <c r="C4" s="520">
        <v>3885000</v>
      </c>
      <c r="D4" s="287">
        <v>-3405000</v>
      </c>
      <c r="E4" s="496">
        <f>SUM(C4:D4)</f>
        <v>480000</v>
      </c>
      <c r="F4" s="493">
        <f>SUM(E4+B4)</f>
        <v>1710000</v>
      </c>
    </row>
    <row r="5" spans="1:6" s="56" customFormat="1" ht="21.6" customHeight="1">
      <c r="A5" s="361" t="s">
        <v>279</v>
      </c>
      <c r="B5" s="375">
        <v>108000</v>
      </c>
      <c r="C5" s="521">
        <v>495000</v>
      </c>
      <c r="D5" s="287">
        <v>-474000</v>
      </c>
      <c r="E5" s="496">
        <f>SUM(C5:D5)</f>
        <v>21000</v>
      </c>
      <c r="F5" s="493">
        <f>SUM(E5+B5)</f>
        <v>129000</v>
      </c>
    </row>
    <row r="6" spans="1:6" s="56" customFormat="1" ht="21.6" customHeight="1">
      <c r="A6" s="361" t="s">
        <v>278</v>
      </c>
      <c r="B6" s="375">
        <v>580000</v>
      </c>
      <c r="C6" s="521">
        <v>844000</v>
      </c>
      <c r="D6" s="287">
        <v>-358000</v>
      </c>
      <c r="E6" s="496">
        <f>SUM(C6:D6)</f>
        <v>486000</v>
      </c>
      <c r="F6" s="493">
        <f>SUM(E6+B6)</f>
        <v>1066000</v>
      </c>
    </row>
    <row r="7" spans="1:6" s="56" customFormat="1" ht="21.6" customHeight="1">
      <c r="A7" s="361" t="s">
        <v>34</v>
      </c>
      <c r="B7" s="375">
        <v>9383</v>
      </c>
      <c r="C7" s="493" t="s">
        <v>905</v>
      </c>
      <c r="D7" s="287">
        <v>-6255</v>
      </c>
      <c r="E7" s="496">
        <f>SUM(C7:D7)</f>
        <v>-6255</v>
      </c>
      <c r="F7" s="493">
        <f>SUM(E7+B7)</f>
        <v>3128</v>
      </c>
    </row>
    <row r="8" spans="1:6" s="56" customFormat="1" ht="21.6" customHeight="1">
      <c r="A8" s="362" t="s">
        <v>557</v>
      </c>
      <c r="B8" s="376">
        <v>1085000</v>
      </c>
      <c r="C8" s="520">
        <v>350000</v>
      </c>
      <c r="D8" s="287">
        <v>-200000</v>
      </c>
      <c r="E8" s="496">
        <f>SUM(C8:D8)</f>
        <v>150000</v>
      </c>
      <c r="F8" s="493">
        <f>SUM(E8+B8)</f>
        <v>1235000</v>
      </c>
    </row>
    <row r="9" spans="1:6" s="56" customFormat="1" ht="21.6" customHeight="1">
      <c r="A9" s="363" t="s">
        <v>779</v>
      </c>
      <c r="B9" s="377">
        <f>SUM(B4:B8)</f>
        <v>3012383</v>
      </c>
      <c r="C9" s="522">
        <f>SUM(C4:C8)</f>
        <v>5574000</v>
      </c>
      <c r="D9" s="525">
        <f>SUM(D4:D8)</f>
        <v>-4443255</v>
      </c>
      <c r="E9" s="530">
        <f>SUM(E4:E8)</f>
        <v>1130745</v>
      </c>
      <c r="F9" s="524">
        <f>SUM(F4:F8)</f>
        <v>4143128</v>
      </c>
    </row>
    <row r="10" spans="1:6" s="56" customFormat="1" ht="21.6" customHeight="1">
      <c r="A10" s="364" t="s">
        <v>335</v>
      </c>
      <c r="B10" s="375">
        <v>282000</v>
      </c>
      <c r="C10" s="493" t="s">
        <v>905</v>
      </c>
      <c r="D10" s="493" t="s">
        <v>904</v>
      </c>
      <c r="E10" s="533">
        <f>SUM(C10:D10)</f>
        <v>0</v>
      </c>
      <c r="F10" s="526">
        <f>SUM(B10:D10)</f>
        <v>282000</v>
      </c>
    </row>
    <row r="11" spans="1:6" s="56" customFormat="1" ht="21.6" customHeight="1">
      <c r="A11" s="361" t="s">
        <v>523</v>
      </c>
      <c r="B11" s="375">
        <v>2068000</v>
      </c>
      <c r="C11" s="521">
        <v>564000</v>
      </c>
      <c r="D11" s="493" t="s">
        <v>904</v>
      </c>
      <c r="E11" s="496">
        <f>SUM(C11:D11)</f>
        <v>564000</v>
      </c>
      <c r="F11" s="526">
        <f>SUM(B11:D11)</f>
        <v>2632000</v>
      </c>
    </row>
    <row r="12" spans="1:6" s="56" customFormat="1" ht="21.6" customHeight="1">
      <c r="A12" s="361" t="s">
        <v>336</v>
      </c>
      <c r="B12" s="375">
        <v>211283</v>
      </c>
      <c r="C12" s="493" t="s">
        <v>905</v>
      </c>
      <c r="D12" s="528">
        <v>-38996</v>
      </c>
      <c r="E12" s="531">
        <f>SUM(C12:D12)</f>
        <v>-38996</v>
      </c>
      <c r="F12" s="526">
        <f>SUM(B12:D12)</f>
        <v>172287</v>
      </c>
    </row>
    <row r="13" spans="1:6" s="56" customFormat="1" ht="21.6" customHeight="1">
      <c r="A13" s="363" t="s">
        <v>578</v>
      </c>
      <c r="B13" s="377">
        <f>SUM(B10:B12)</f>
        <v>2561283</v>
      </c>
      <c r="C13" s="522">
        <f>SUM(C10:C12)</f>
        <v>564000</v>
      </c>
      <c r="D13" s="525">
        <f>SUM(D10:D12)</f>
        <v>-38996</v>
      </c>
      <c r="E13" s="530">
        <f>SUM(E10:E12)</f>
        <v>525004</v>
      </c>
      <c r="F13" s="524">
        <f>SUM(F10:F12)</f>
        <v>3086287</v>
      </c>
    </row>
    <row r="14" spans="1:6" s="55" customFormat="1" ht="24.6" customHeight="1" thickBot="1">
      <c r="A14" s="365" t="s">
        <v>208</v>
      </c>
      <c r="B14" s="378">
        <f>B13+B9</f>
        <v>5573666</v>
      </c>
      <c r="C14" s="523">
        <f>C13+C9</f>
        <v>6138000</v>
      </c>
      <c r="D14" s="529">
        <f>D13+D9</f>
        <v>-4482251</v>
      </c>
      <c r="E14" s="532">
        <f>E13+E9</f>
        <v>1655749</v>
      </c>
      <c r="F14" s="527">
        <f>F13+F9</f>
        <v>7229415</v>
      </c>
    </row>
    <row r="15" spans="1:6" ht="27" customHeight="1" thickTop="1"/>
    <row r="16" spans="1:6" ht="66.75" customHeight="1">
      <c r="A16" s="602"/>
      <c r="B16" s="602"/>
      <c r="C16" s="602"/>
      <c r="D16" s="602"/>
      <c r="E16" s="602"/>
      <c r="F16" s="602"/>
    </row>
  </sheetData>
  <mergeCells count="3">
    <mergeCell ref="A1:F1"/>
    <mergeCell ref="E2:F2"/>
    <mergeCell ref="A16:F16"/>
  </mergeCells>
  <printOptions horizontalCentered="1"/>
  <pageMargins left="0.7" right="0.7" top="1.25" bottom="0.7" header="0.5" footer="0.25"/>
  <pageSetup paperSize="9" firstPageNumber="40" orientation="portrait" useFirstPageNumber="1" r:id="rId1"/>
  <headerFooter alignWithMargins="0">
    <oddHeader>&amp;C&amp;"+,Bold"&amp;18
&amp;20__________________________________________________________&amp;R&amp;"Times New Roman,Regular"&amp;11
  مملكة البحرين 
  ملحقات الحساب الختامي الموحد للدولة للسنة المالية المنتهية في 31 ديسمبر 2015</oddHeader>
    <oddFooter>&amp;C&amp;"Arabic Transparent,Bold"&amp;20________________________________________________&amp;"Arabic Transparent,Regular"&amp;14
&amp;"+,Regular"&amp;P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49"/>
  <sheetViews>
    <sheetView rightToLeft="1" view="pageBreakPreview" zoomScaleNormal="100" zoomScaleSheetLayoutView="100" workbookViewId="0">
      <selection activeCell="E10" sqref="E10"/>
    </sheetView>
  </sheetViews>
  <sheetFormatPr defaultRowHeight="12.75"/>
  <cols>
    <col min="1" max="1" width="38.140625" style="136" customWidth="1"/>
    <col min="2" max="2" width="15.85546875" style="136" customWidth="1"/>
    <col min="3" max="3" width="15.28515625" style="373" customWidth="1"/>
    <col min="4" max="4" width="16.5703125" style="374" customWidth="1"/>
    <col min="5" max="16384" width="9.140625" style="136"/>
  </cols>
  <sheetData>
    <row r="1" spans="1:7" ht="30.95" customHeight="1">
      <c r="A1" s="603" t="s">
        <v>869</v>
      </c>
      <c r="B1" s="603"/>
      <c r="C1" s="603"/>
      <c r="D1" s="603"/>
      <c r="E1" s="366"/>
      <c r="F1" s="366"/>
      <c r="G1" s="366"/>
    </row>
    <row r="2" spans="1:7" ht="25.35" customHeight="1">
      <c r="A2" s="604" t="s">
        <v>524</v>
      </c>
      <c r="B2" s="604"/>
      <c r="C2" s="604"/>
      <c r="D2" s="604"/>
      <c r="E2" s="366"/>
      <c r="F2" s="366"/>
      <c r="G2" s="366"/>
    </row>
    <row r="3" spans="1:7" s="91" customFormat="1" ht="28.7" customHeight="1">
      <c r="A3" s="367" t="s">
        <v>185</v>
      </c>
      <c r="B3" s="368"/>
      <c r="C3" s="367">
        <v>2015</v>
      </c>
      <c r="D3" s="367">
        <v>2014</v>
      </c>
    </row>
    <row r="4" spans="1:7" s="92" customFormat="1" ht="24.75" hidden="1" customHeight="1">
      <c r="A4" s="369" t="s">
        <v>192</v>
      </c>
      <c r="B4" s="369"/>
      <c r="C4" s="370">
        <v>0</v>
      </c>
      <c r="D4" s="370">
        <v>0</v>
      </c>
    </row>
    <row r="5" spans="1:7" s="92" customFormat="1" ht="24.75" hidden="1" customHeight="1">
      <c r="A5" s="369" t="s">
        <v>35</v>
      </c>
      <c r="B5" s="369"/>
      <c r="C5" s="370">
        <v>0</v>
      </c>
      <c r="D5" s="370">
        <v>0</v>
      </c>
    </row>
    <row r="6" spans="1:7" s="92" customFormat="1" ht="27.2" customHeight="1">
      <c r="A6" s="369" t="s">
        <v>36</v>
      </c>
      <c r="B6" s="369"/>
      <c r="C6" s="534">
        <v>125000</v>
      </c>
      <c r="D6" s="534">
        <v>125000</v>
      </c>
    </row>
    <row r="7" spans="1:7" s="92" customFormat="1" ht="27.2" customHeight="1">
      <c r="A7" s="371" t="s">
        <v>37</v>
      </c>
      <c r="B7" s="371"/>
      <c r="C7" s="534">
        <v>-52803</v>
      </c>
      <c r="D7" s="534">
        <v>-75278</v>
      </c>
    </row>
    <row r="8" spans="1:7" s="92" customFormat="1" ht="24.75" hidden="1" customHeight="1">
      <c r="A8" s="369" t="s">
        <v>38</v>
      </c>
      <c r="B8" s="369"/>
      <c r="C8" s="534"/>
      <c r="D8" s="534"/>
    </row>
    <row r="9" spans="1:7" s="92" customFormat="1" ht="23.25" customHeight="1" thickBot="1">
      <c r="A9" s="372" t="s">
        <v>241</v>
      </c>
      <c r="B9" s="372"/>
      <c r="C9" s="535">
        <f>SUM(C4:C7)</f>
        <v>72197</v>
      </c>
      <c r="D9" s="535">
        <f>SUM(D4:D7)</f>
        <v>49722</v>
      </c>
    </row>
    <row r="10" spans="1:7" ht="13.5" thickTop="1">
      <c r="A10" s="138"/>
      <c r="B10" s="138"/>
      <c r="D10" s="373"/>
    </row>
    <row r="11" spans="1:7">
      <c r="A11" s="138"/>
      <c r="B11" s="138"/>
      <c r="D11" s="373"/>
    </row>
    <row r="12" spans="1:7" ht="24.75" customHeight="1">
      <c r="A12" s="138"/>
      <c r="B12" s="138"/>
      <c r="D12" s="373"/>
    </row>
    <row r="13" spans="1:7" ht="42" customHeight="1">
      <c r="A13" s="605" t="s">
        <v>796</v>
      </c>
      <c r="B13" s="605"/>
      <c r="C13" s="605"/>
      <c r="D13" s="605"/>
    </row>
    <row r="14" spans="1:7" ht="20.25" customHeight="1">
      <c r="A14" s="137"/>
      <c r="B14" s="137"/>
      <c r="D14" s="373"/>
    </row>
    <row r="15" spans="1:7">
      <c r="A15" s="138"/>
      <c r="B15" s="138"/>
      <c r="D15" s="373"/>
    </row>
    <row r="16" spans="1:7">
      <c r="A16" s="138"/>
      <c r="B16" s="138"/>
      <c r="D16" s="373"/>
    </row>
    <row r="17" spans="1:4">
      <c r="A17" s="138"/>
      <c r="B17" s="138"/>
      <c r="D17" s="373"/>
    </row>
    <row r="18" spans="1:4">
      <c r="A18" s="138"/>
      <c r="B18" s="138"/>
      <c r="D18" s="373"/>
    </row>
    <row r="19" spans="1:4">
      <c r="A19" s="138"/>
      <c r="B19" s="138"/>
      <c r="D19" s="373"/>
    </row>
    <row r="20" spans="1:4">
      <c r="A20" s="138"/>
      <c r="B20" s="138"/>
      <c r="D20" s="373"/>
    </row>
    <row r="21" spans="1:4">
      <c r="A21" s="138"/>
      <c r="B21" s="138"/>
      <c r="D21" s="373"/>
    </row>
    <row r="22" spans="1:4">
      <c r="A22" s="138"/>
      <c r="B22" s="138"/>
      <c r="D22" s="373"/>
    </row>
    <row r="23" spans="1:4">
      <c r="A23" s="138"/>
      <c r="B23" s="138"/>
      <c r="D23" s="373"/>
    </row>
    <row r="24" spans="1:4">
      <c r="A24" s="138"/>
      <c r="B24" s="138"/>
      <c r="D24" s="373"/>
    </row>
    <row r="25" spans="1:4">
      <c r="A25" s="138"/>
      <c r="B25" s="138"/>
      <c r="D25" s="373"/>
    </row>
    <row r="26" spans="1:4">
      <c r="A26" s="138"/>
      <c r="B26" s="138"/>
      <c r="D26" s="373"/>
    </row>
    <row r="27" spans="1:4">
      <c r="A27" s="138"/>
      <c r="B27" s="138"/>
      <c r="D27" s="373"/>
    </row>
    <row r="28" spans="1:4">
      <c r="A28" s="138"/>
      <c r="B28" s="138"/>
      <c r="D28" s="373"/>
    </row>
    <row r="29" spans="1:4">
      <c r="A29" s="138"/>
      <c r="B29" s="138"/>
      <c r="D29" s="373"/>
    </row>
    <row r="30" spans="1:4">
      <c r="A30" s="138"/>
      <c r="B30" s="138"/>
      <c r="D30" s="373"/>
    </row>
    <row r="31" spans="1:4">
      <c r="A31" s="138"/>
      <c r="B31" s="138"/>
      <c r="D31" s="373"/>
    </row>
    <row r="32" spans="1:4">
      <c r="A32" s="138"/>
      <c r="B32" s="138"/>
      <c r="D32" s="373"/>
    </row>
    <row r="33" spans="1:4">
      <c r="A33" s="138"/>
      <c r="B33" s="138"/>
      <c r="D33" s="373"/>
    </row>
    <row r="34" spans="1:4">
      <c r="A34" s="138"/>
      <c r="B34" s="138"/>
      <c r="D34" s="373"/>
    </row>
    <row r="35" spans="1:4">
      <c r="A35" s="138"/>
      <c r="B35" s="138"/>
      <c r="D35" s="373"/>
    </row>
    <row r="36" spans="1:4">
      <c r="A36" s="138"/>
      <c r="B36" s="138"/>
      <c r="D36" s="373"/>
    </row>
    <row r="37" spans="1:4">
      <c r="A37" s="138"/>
      <c r="B37" s="138"/>
      <c r="D37" s="373"/>
    </row>
    <row r="38" spans="1:4">
      <c r="A38" s="138"/>
      <c r="B38" s="138"/>
      <c r="D38" s="373"/>
    </row>
    <row r="39" spans="1:4">
      <c r="A39" s="138"/>
      <c r="B39" s="138"/>
      <c r="D39" s="373"/>
    </row>
    <row r="40" spans="1:4">
      <c r="A40" s="138"/>
      <c r="B40" s="138"/>
      <c r="D40" s="373"/>
    </row>
    <row r="41" spans="1:4">
      <c r="A41" s="138"/>
      <c r="B41" s="138"/>
      <c r="D41" s="373"/>
    </row>
    <row r="42" spans="1:4">
      <c r="A42" s="138"/>
      <c r="B42" s="138"/>
      <c r="D42" s="373"/>
    </row>
    <row r="43" spans="1:4">
      <c r="A43" s="138"/>
      <c r="B43" s="138"/>
      <c r="D43" s="373"/>
    </row>
    <row r="44" spans="1:4">
      <c r="A44" s="138"/>
      <c r="B44" s="138"/>
      <c r="D44" s="373"/>
    </row>
    <row r="45" spans="1:4">
      <c r="A45" s="138"/>
      <c r="B45" s="138"/>
      <c r="D45" s="373"/>
    </row>
    <row r="46" spans="1:4">
      <c r="A46" s="138"/>
      <c r="B46" s="138"/>
      <c r="D46" s="373"/>
    </row>
    <row r="47" spans="1:4">
      <c r="A47" s="138"/>
      <c r="B47" s="138"/>
      <c r="D47" s="373"/>
    </row>
    <row r="48" spans="1:4">
      <c r="A48" s="138"/>
      <c r="B48" s="138"/>
      <c r="D48" s="373"/>
    </row>
    <row r="49" spans="1:4">
      <c r="A49" s="138"/>
      <c r="B49" s="138"/>
      <c r="D49" s="373"/>
    </row>
  </sheetData>
  <mergeCells count="3">
    <mergeCell ref="A1:D1"/>
    <mergeCell ref="A2:D2"/>
    <mergeCell ref="A13:D13"/>
  </mergeCells>
  <printOptions horizontalCentered="1"/>
  <pageMargins left="0.7" right="0.7" top="1.25" bottom="0.7" header="0.5" footer="0.25"/>
  <pageSetup paperSize="9" firstPageNumber="41" orientation="portrait" useFirstPageNumber="1" r:id="rId1"/>
  <headerFooter alignWithMargins="0">
    <oddHeader>&amp;C&amp;"+,Bold"&amp;18
&amp;20________________________________________________&amp;R&amp;"Times New Roman,Regular"&amp;11
  مملكة البحرين 
  ملحقات الحساب الختامي الموحد للدولة للسنة المالية المنتهية في 31 ديسمبر 2015</oddHeader>
    <oddFooter>&amp;C&amp;"Arabic Transparent,Bold"&amp;20_______________________________________________&amp;"Arabic Transparent,Regular"&amp;14
&amp;"+,Regular"&amp;P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5" ma:contentTypeDescription="Create a new document." ma:contentTypeScope="" ma:versionID="cddb55bcb9ad7506566802fa8b9437af">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59df69b08e92f86ba1dafd5766b1b210"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b001d4-b64a-4cc2-a75a-fead1b2f6020">
      <Terms xmlns="http://schemas.microsoft.com/office/infopath/2007/PartnerControls"/>
    </lcf76f155ced4ddcb4097134ff3c332f>
    <TaxCatchAll xmlns="32107bfa-4e49-45ab-ad8a-454b984b5d0f" xsi:nil="true"/>
  </documentManagement>
</p:properties>
</file>

<file path=customXml/itemProps1.xml><?xml version="1.0" encoding="utf-8"?>
<ds:datastoreItem xmlns:ds="http://schemas.openxmlformats.org/officeDocument/2006/customXml" ds:itemID="{47ED9034-FE20-4F14-A240-A2E08E216B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920633-BFE8-44AF-B601-1545422E6F5B}">
  <ds:schemaRefs>
    <ds:schemaRef ds:uri="http://schemas.microsoft.com/sharepoint/v3/contenttype/forms"/>
  </ds:schemaRefs>
</ds:datastoreItem>
</file>

<file path=customXml/itemProps3.xml><?xml version="1.0" encoding="utf-8"?>
<ds:datastoreItem xmlns:ds="http://schemas.openxmlformats.org/officeDocument/2006/customXml" ds:itemID="{D0EC6174-487A-4035-B666-D93376D98B8D}">
  <ds:schemaRefs>
    <ds:schemaRef ds:uri="http://schemas.microsoft.com/office/2006/metadata/properties"/>
    <ds:schemaRef ds:uri="http://schemas.microsoft.com/office/infopath/2007/PartnerControls"/>
    <ds:schemaRef ds:uri="b3b001d4-b64a-4cc2-a75a-fead1b2f6020"/>
    <ds:schemaRef ds:uri="32107bfa-4e49-45ab-ad8a-454b984b5d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24</vt:i4>
      </vt:variant>
    </vt:vector>
  </HeadingPairs>
  <TitlesOfParts>
    <vt:vector size="43" baseType="lpstr">
      <vt:lpstr> بيان الإيرادات والمصروفات</vt:lpstr>
      <vt:lpstr>إيرادات النفط </vt:lpstr>
      <vt:lpstr>مصروفات وايرادات الوزارات</vt:lpstr>
      <vt:lpstr>الايرادات</vt:lpstr>
      <vt:lpstr>تفصيل الإيرادات</vt:lpstr>
      <vt:lpstr>الميزانية المعتمدة</vt:lpstr>
      <vt:lpstr>مناقلات الميزانية</vt:lpstr>
      <vt:lpstr>مصروفات الوزارات</vt:lpstr>
      <vt:lpstr>مصروفات الوزارات (2)</vt:lpstr>
      <vt:lpstr>تفصيل المصروفات</vt:lpstr>
      <vt:lpstr>مصروفات الميزانية التحويلية</vt:lpstr>
      <vt:lpstr>مشاريع</vt:lpstr>
      <vt:lpstr>الإعتمادات المدورة</vt:lpstr>
      <vt:lpstr>المقبوضات والمدفوعات</vt:lpstr>
      <vt:lpstr>المطلوبات المستحقة</vt:lpstr>
      <vt:lpstr>المصروفات المستحقة</vt:lpstr>
      <vt:lpstr>الارتباطات</vt:lpstr>
      <vt:lpstr>التمويـل</vt:lpstr>
      <vt:lpstr>التسهيلات الإئتمانية </vt:lpstr>
      <vt:lpstr>' بيان الإيرادات والمصروفات'!Print_Area</vt:lpstr>
      <vt:lpstr>الارتباطات!Print_Area</vt:lpstr>
      <vt:lpstr>'الإعتمادات المدورة'!Print_Area</vt:lpstr>
      <vt:lpstr>الايرادات!Print_Area</vt:lpstr>
      <vt:lpstr>'التسهيلات الإئتمانية '!Print_Area</vt:lpstr>
      <vt:lpstr>التمويـل!Print_Area</vt:lpstr>
      <vt:lpstr>'المصروفات المستحقة'!Print_Area</vt:lpstr>
      <vt:lpstr>'المطلوبات المستحقة'!Print_Area</vt:lpstr>
      <vt:lpstr>'المقبوضات والمدفوعات'!Print_Area</vt:lpstr>
      <vt:lpstr>'الميزانية المعتمدة'!Print_Area</vt:lpstr>
      <vt:lpstr>'إيرادات النفط '!Print_Area</vt:lpstr>
      <vt:lpstr>'تفصيل الإيرادات'!Print_Area</vt:lpstr>
      <vt:lpstr>'تفصيل المصروفات'!Print_Area</vt:lpstr>
      <vt:lpstr>مشاريع!Print_Area</vt:lpstr>
      <vt:lpstr>'مصروفات الميزانية التحويلية'!Print_Area</vt:lpstr>
      <vt:lpstr>'مصروفات الوزارات'!Print_Area</vt:lpstr>
      <vt:lpstr>'مصروفات الوزارات (2)'!Print_Area</vt:lpstr>
      <vt:lpstr>'مصروفات وايرادات الوزارات'!Print_Area</vt:lpstr>
      <vt:lpstr>'مناقلات الميزانية'!Print_Area</vt:lpstr>
      <vt:lpstr>'تفصيل الإيرادات'!Print_Titles</vt:lpstr>
      <vt:lpstr>'تفصيل المصروفات'!Print_Titles</vt:lpstr>
      <vt:lpstr>'مصروفات الميزانية التحويلية'!Print_Titles</vt:lpstr>
      <vt:lpstr>'مصروفات الوزارات (2)'!Print_Titles</vt:lpstr>
      <vt:lpstr>'مناقلات الميزانية'!Print_Titles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Nawara Abdulelah AlMoalem</cp:lastModifiedBy>
  <cp:lastPrinted>2016-05-23T04:30:40Z</cp:lastPrinted>
  <dcterms:created xsi:type="dcterms:W3CDTF">2003-05-10T11:11:16Z</dcterms:created>
  <dcterms:modified xsi:type="dcterms:W3CDTF">2023-12-07T10:18:39Z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Order">
    <vt:r8>5314200</vt:r8>
  </property>
  <property fmtid="{D5CDD505-2E9C-101B-9397-08002B2CF9AE}" pid="4" name="MediaServiceImageTags">
    <vt:lpwstr/>
  </property>
</Properties>
</file>