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mc:AlternateContent xmlns:mc="http://schemas.openxmlformats.org/markup-compatibility/2006">
    <mc:Choice Requires="x15">
      <x15ac:absPath xmlns:x15ac="http://schemas.microsoft.com/office/spreadsheetml/2010/11/ac" url="https://mofbah.sharepoint.com/sites/FinancialSDD/AccountingSection/Shared Documents/Migrated L drive/OLD_ACCOUNTING SECTION_ARCHIVE/0-STAFF/Nawara/FA for Website/2014/"/>
    </mc:Choice>
  </mc:AlternateContent>
  <xr:revisionPtr revIDLastSave="31" documentId="11_3E296EB461AF16779D4FB0AAC8EDA72930B02BDF" xr6:coauthVersionLast="47" xr6:coauthVersionMax="47" xr10:uidLastSave="{5E27FF7A-6A12-4B2E-A115-F4BC6F78F41E}"/>
  <bookViews>
    <workbookView xWindow="-120" yWindow="-120" windowWidth="29040" windowHeight="15840" tabRatio="907" xr2:uid="{00000000-000D-0000-FFFF-FFFF00000000}"/>
  </bookViews>
  <sheets>
    <sheet name="بيان الايرادات والمصروفات" sheetId="2" r:id="rId1"/>
    <sheet name="إيرادات النفط " sheetId="53" r:id="rId2"/>
    <sheet name="مصروفات وايرادات الوزارات" sheetId="56" r:id="rId3"/>
    <sheet name="الايرادات" sheetId="57" r:id="rId4"/>
    <sheet name="تفصيل الإيرادات" sheetId="58" r:id="rId5"/>
    <sheet name="الميزانية المعتمدة" sheetId="62" r:id="rId6"/>
    <sheet name="مناقلات الميزانية " sheetId="63" r:id="rId7"/>
    <sheet name="مصروفات الوزارات " sheetId="64" r:id="rId8"/>
    <sheet name="تفصيل المصروفات " sheetId="65" r:id="rId9"/>
    <sheet name="مصروفات الميزانية التحويلية" sheetId="36" r:id="rId10"/>
    <sheet name="مشاريع" sheetId="59" r:id="rId11"/>
    <sheet name="المقبوضات والمدفوعات" sheetId="50" r:id="rId12"/>
    <sheet name="المطلوبات المستحقة" sheetId="66" r:id="rId13"/>
    <sheet name="المصروفات المستحقة " sheetId="67" r:id="rId14"/>
    <sheet name="الارتباطات " sheetId="68" r:id="rId15"/>
    <sheet name="التمويـل" sheetId="61" r:id="rId16"/>
    <sheet name="التسهيلات الإئتمانية " sheetId="44" r:id="rId17"/>
  </sheets>
  <externalReferences>
    <externalReference r:id="rId18"/>
  </externalReferences>
  <definedNames>
    <definedName name="leer" localSheetId="11">'[1]تفصيل المصروفات (3)'!$A$2:$A$6</definedName>
    <definedName name="leer">'[1]تفصيل المصروفات (3)'!$A$2:$A$6</definedName>
    <definedName name="_xlnm.Print_Area" localSheetId="14">'الارتباطات '!$A$1:$E$19</definedName>
    <definedName name="_xlnm.Print_Area" localSheetId="3">الايرادات!$A$1:$K$45</definedName>
    <definedName name="_xlnm.Print_Area" localSheetId="16">'التسهيلات الإئتمانية '!$A$1:$D$13</definedName>
    <definedName name="_xlnm.Print_Area" localSheetId="15">التمويـل!$A$1:$F$14</definedName>
    <definedName name="_xlnm.Print_Area" localSheetId="13">'المصروفات المستحقة '!$A$1:$E$15</definedName>
    <definedName name="_xlnm.Print_Area" localSheetId="12">'المطلوبات المستحقة'!$A$1:$E$16</definedName>
    <definedName name="_xlnm.Print_Area" localSheetId="11">'المقبوضات والمدفوعات'!$A$1:$D$37</definedName>
    <definedName name="_xlnm.Print_Area" localSheetId="5">'الميزانية المعتمدة'!$A$1:$I$25</definedName>
    <definedName name="_xlnm.Print_Area" localSheetId="1">'إيرادات النفط '!$A$1:$C$23</definedName>
    <definedName name="_xlnm.Print_Area" localSheetId="0">'بيان الايرادات والمصروفات'!$A$1:$E$41</definedName>
    <definedName name="_xlnm.Print_Area" localSheetId="4">'تفصيل الإيرادات'!$A$1:$I$208</definedName>
    <definedName name="_xlnm.Print_Area" localSheetId="8">'تفصيل المصروفات '!$A$1:$I$455</definedName>
    <definedName name="_xlnm.Print_Area" localSheetId="10">مشاريع!$A$1:$E$45</definedName>
    <definedName name="_xlnm.Print_Area" localSheetId="9">'مصروفات الميزانية التحويلية'!$A$1:$E$20</definedName>
    <definedName name="_xlnm.Print_Area" localSheetId="7">'مصروفات الوزارات '!$A$1:$K$58</definedName>
    <definedName name="_xlnm.Print_Area" localSheetId="2">'مصروفات وايرادات الوزارات'!$A$1:$L$60</definedName>
    <definedName name="_xlnm.Print_Area" localSheetId="6">'مناقلات الميزانية '!$A$1:$G$127</definedName>
    <definedName name="_xlnm.Print_Titles" localSheetId="4">'تفصيل الإيرادات'!$74:$77</definedName>
    <definedName name="_xlnm.Print_Titles" localSheetId="8">'تفصيل المصروفات '!$55:$58</definedName>
    <definedName name="_xlnm.Print_Titles" localSheetId="9">'مصروفات الميزانية التحويلية'!$1:$4</definedName>
    <definedName name="_xlnm.Print_Titles" localSheetId="7">'مصروفات الوزارات '!$25:$27</definedName>
    <definedName name="_xlnm.Print_Titles" localSheetId="6">'مناقلات الميزانية '!$45:$47</definedName>
    <definedName name="المصروفات_حسب_الأبواب_والأقسام_والبنود" localSheetId="14">#REF!</definedName>
    <definedName name="المصروفات_حسب_الأبواب_والأقسام_والبنود" localSheetId="3">#REF!</definedName>
    <definedName name="المصروفات_حسب_الأبواب_والأقسام_والبنود" localSheetId="15">#REF!</definedName>
    <definedName name="المصروفات_حسب_الأبواب_والأقسام_والبنود" localSheetId="4">#REF!</definedName>
    <definedName name="المصروفات_حسب_الأبواب_والأقسام_والبنود" localSheetId="10">#REF!</definedName>
    <definedName name="المصروفات_حسب_الأبواب_والأقسام_والبنود" localSheetId="2">#REF!</definedName>
    <definedName name="المصروفات_حسب_الأبواب_والأقسام_والبنود">#REF!</definedName>
  </definedNames>
  <calcPr calcId="191029"/>
  <customWorkbookViews>
    <customWorkbookView name="mfadhkm - Personal View" guid="{59AEDEC5-F969-4EC4-8B7C-A5FABAF15261}" mergeInterval="0" changesSavedWin="1" personalView="1" maximized="1" windowWidth="796" windowHeight="454" tabRatio="824" activeSheetId="19"/>
    <customWorkbookView name="mfadtr1 - Personal View" guid="{8B0CEBC0-8CF2-4235-AE87-6B90A4C21969}" mergeInterval="0" personalView="1" maximized="1" windowWidth="1020" windowHeight="622" tabRatio="824" activeSheetId="1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99" i="65" l="1"/>
  <c r="B44" i="57" l="1"/>
  <c r="I36" i="57"/>
  <c r="I35" i="57"/>
  <c r="L32" i="56"/>
  <c r="H32" i="56"/>
  <c r="D32" i="56"/>
  <c r="D44" i="59" l="1"/>
  <c r="D43" i="59"/>
  <c r="D42" i="59"/>
  <c r="D41" i="59"/>
  <c r="D40" i="59"/>
  <c r="C45" i="59"/>
  <c r="E11" i="67"/>
  <c r="E10" i="67"/>
  <c r="E9" i="67"/>
  <c r="E8" i="67"/>
  <c r="E7" i="67"/>
  <c r="E6" i="67"/>
  <c r="E5" i="67"/>
  <c r="E4" i="67"/>
  <c r="D7" i="67"/>
  <c r="D11" i="67"/>
  <c r="D10" i="67"/>
  <c r="D9" i="67"/>
  <c r="D8" i="67"/>
  <c r="D6" i="67"/>
  <c r="D5" i="67"/>
  <c r="D4" i="67"/>
  <c r="C5" i="63" l="1"/>
  <c r="D5" i="63"/>
  <c r="F5" i="63"/>
  <c r="B5" i="63"/>
  <c r="G175" i="58"/>
  <c r="I49" i="58"/>
  <c r="G49" i="58"/>
  <c r="F49" i="58"/>
  <c r="G182" i="58"/>
  <c r="I182" i="58"/>
  <c r="F182" i="58"/>
  <c r="K42" i="56" l="1"/>
  <c r="J42" i="56"/>
  <c r="F42" i="56"/>
  <c r="F59" i="56" l="1"/>
  <c r="B59" i="56"/>
  <c r="F64" i="63" l="1"/>
  <c r="D64" i="63"/>
  <c r="C64" i="63"/>
  <c r="B64" i="63"/>
  <c r="B107" i="63" l="1"/>
  <c r="E13" i="62" l="1"/>
  <c r="E12" i="68" l="1"/>
  <c r="D12" i="68"/>
  <c r="E12" i="67"/>
  <c r="D12" i="67"/>
  <c r="E13" i="66"/>
  <c r="D13" i="66"/>
  <c r="H454" i="65"/>
  <c r="H453" i="65"/>
  <c r="H452" i="65"/>
  <c r="H451" i="65"/>
  <c r="I450" i="65"/>
  <c r="G450" i="65"/>
  <c r="F450" i="65"/>
  <c r="H449" i="65"/>
  <c r="I448" i="65"/>
  <c r="G448" i="65"/>
  <c r="F448" i="65"/>
  <c r="H447" i="65"/>
  <c r="H446" i="65"/>
  <c r="H445" i="65"/>
  <c r="H444" i="65"/>
  <c r="H443" i="65"/>
  <c r="H442" i="65"/>
  <c r="H441" i="65"/>
  <c r="H440" i="65"/>
  <c r="H439" i="65"/>
  <c r="I438" i="65"/>
  <c r="G438" i="65"/>
  <c r="F438" i="65"/>
  <c r="H437" i="65"/>
  <c r="H436" i="65"/>
  <c r="H435" i="65"/>
  <c r="H434" i="65"/>
  <c r="I433" i="65"/>
  <c r="G433" i="65"/>
  <c r="F433" i="65"/>
  <c r="H432" i="65"/>
  <c r="H431" i="65"/>
  <c r="H430" i="65"/>
  <c r="H429" i="65"/>
  <c r="H428" i="65"/>
  <c r="I427" i="65"/>
  <c r="G427" i="65"/>
  <c r="F427" i="65"/>
  <c r="H426" i="65"/>
  <c r="H425" i="65"/>
  <c r="H424" i="65"/>
  <c r="H423" i="65"/>
  <c r="H422" i="65"/>
  <c r="H421" i="65"/>
  <c r="H420" i="65"/>
  <c r="H419" i="65"/>
  <c r="H418" i="65"/>
  <c r="H417" i="65"/>
  <c r="I416" i="65"/>
  <c r="G416" i="65"/>
  <c r="F416" i="65"/>
  <c r="H414" i="65"/>
  <c r="I413" i="65"/>
  <c r="G413" i="65"/>
  <c r="F413" i="65"/>
  <c r="H412" i="65"/>
  <c r="I411" i="65"/>
  <c r="G411" i="65"/>
  <c r="F411" i="65"/>
  <c r="H410" i="65"/>
  <c r="H409" i="65"/>
  <c r="H408" i="65"/>
  <c r="H407" i="65"/>
  <c r="H406" i="65"/>
  <c r="H405" i="65"/>
  <c r="I404" i="65"/>
  <c r="G404" i="65"/>
  <c r="F404" i="65"/>
  <c r="H402" i="65"/>
  <c r="H401" i="65"/>
  <c r="I400" i="65"/>
  <c r="G400" i="65"/>
  <c r="F400" i="65"/>
  <c r="H399" i="65"/>
  <c r="H398" i="65"/>
  <c r="H397" i="65"/>
  <c r="H396" i="65"/>
  <c r="H395" i="65"/>
  <c r="H394" i="65"/>
  <c r="H393" i="65"/>
  <c r="H392" i="65"/>
  <c r="H391" i="65"/>
  <c r="I390" i="65"/>
  <c r="G390" i="65"/>
  <c r="F390" i="65"/>
  <c r="H389" i="65"/>
  <c r="H388" i="65"/>
  <c r="H387" i="65"/>
  <c r="H386" i="65"/>
  <c r="H385" i="65"/>
  <c r="H384" i="65"/>
  <c r="H383" i="65"/>
  <c r="H382" i="65"/>
  <c r="H381" i="65"/>
  <c r="H380" i="65"/>
  <c r="H379" i="65"/>
  <c r="H378" i="65"/>
  <c r="H377" i="65"/>
  <c r="I376" i="65"/>
  <c r="G376" i="65"/>
  <c r="F376" i="65"/>
  <c r="H375" i="65"/>
  <c r="H374" i="65"/>
  <c r="H373" i="65"/>
  <c r="H372" i="65"/>
  <c r="H371" i="65"/>
  <c r="H370" i="65"/>
  <c r="H369" i="65"/>
  <c r="H368" i="65"/>
  <c r="H367" i="65"/>
  <c r="H366" i="65"/>
  <c r="H365" i="65"/>
  <c r="H364" i="65"/>
  <c r="H363" i="65"/>
  <c r="H362" i="65"/>
  <c r="H361" i="65"/>
  <c r="H360" i="65"/>
  <c r="H359" i="65"/>
  <c r="H358" i="65"/>
  <c r="I357" i="65"/>
  <c r="G357" i="65"/>
  <c r="F357" i="65"/>
  <c r="H356" i="65"/>
  <c r="H355" i="65"/>
  <c r="H354" i="65"/>
  <c r="H353" i="65"/>
  <c r="H352" i="65"/>
  <c r="H351" i="65"/>
  <c r="H350" i="65"/>
  <c r="H349" i="65"/>
  <c r="H348" i="65"/>
  <c r="I347" i="65"/>
  <c r="G347" i="65"/>
  <c r="F347" i="65"/>
  <c r="H346" i="65"/>
  <c r="H345" i="65"/>
  <c r="I344" i="65"/>
  <c r="G344" i="65"/>
  <c r="F344" i="65"/>
  <c r="H343" i="65"/>
  <c r="H342" i="65"/>
  <c r="H341" i="65"/>
  <c r="H340" i="65"/>
  <c r="H339" i="65"/>
  <c r="I338" i="65"/>
  <c r="G338" i="65"/>
  <c r="F338" i="65"/>
  <c r="H336" i="65"/>
  <c r="H335" i="65"/>
  <c r="I334" i="65"/>
  <c r="G334" i="65"/>
  <c r="F334" i="65"/>
  <c r="H333" i="65"/>
  <c r="H332" i="65"/>
  <c r="H331" i="65"/>
  <c r="H330" i="65"/>
  <c r="H329" i="65"/>
  <c r="H328" i="65"/>
  <c r="H327" i="65"/>
  <c r="H326" i="65"/>
  <c r="H325" i="65"/>
  <c r="H324" i="65"/>
  <c r="H323" i="65"/>
  <c r="H322" i="65"/>
  <c r="H321" i="65"/>
  <c r="H320" i="65"/>
  <c r="H319" i="65"/>
  <c r="H318" i="65"/>
  <c r="H317" i="65"/>
  <c r="H316" i="65"/>
  <c r="H315" i="65"/>
  <c r="H314" i="65"/>
  <c r="H313" i="65"/>
  <c r="I312" i="65"/>
  <c r="G312" i="65"/>
  <c r="F312" i="65"/>
  <c r="H311" i="65"/>
  <c r="I310" i="65"/>
  <c r="G310" i="65"/>
  <c r="F310" i="65"/>
  <c r="H309" i="65"/>
  <c r="H308" i="65"/>
  <c r="H307" i="65"/>
  <c r="H306" i="65"/>
  <c r="H305" i="65"/>
  <c r="H304" i="65"/>
  <c r="H303" i="65"/>
  <c r="H302" i="65"/>
  <c r="H301" i="65"/>
  <c r="I300" i="65"/>
  <c r="G300" i="65"/>
  <c r="F300" i="65"/>
  <c r="H299" i="65"/>
  <c r="H298" i="65"/>
  <c r="H297" i="65"/>
  <c r="H296" i="65"/>
  <c r="H295" i="65"/>
  <c r="H294" i="65"/>
  <c r="H293" i="65"/>
  <c r="H292" i="65"/>
  <c r="H291" i="65"/>
  <c r="H290" i="65"/>
  <c r="H289" i="65"/>
  <c r="H288" i="65"/>
  <c r="H287" i="65"/>
  <c r="H286" i="65"/>
  <c r="H285" i="65"/>
  <c r="H284" i="65"/>
  <c r="H283" i="65"/>
  <c r="H282" i="65"/>
  <c r="H281" i="65"/>
  <c r="H280" i="65"/>
  <c r="H279" i="65"/>
  <c r="H278" i="65"/>
  <c r="H277" i="65"/>
  <c r="H276" i="65"/>
  <c r="H275" i="65"/>
  <c r="H274" i="65"/>
  <c r="I273" i="65"/>
  <c r="G273" i="65"/>
  <c r="F273" i="65"/>
  <c r="H272" i="65"/>
  <c r="H271" i="65"/>
  <c r="H270" i="65"/>
  <c r="H269" i="65"/>
  <c r="I268" i="65"/>
  <c r="G268" i="65"/>
  <c r="F268" i="65"/>
  <c r="H267" i="65"/>
  <c r="H266" i="65"/>
  <c r="H265" i="65"/>
  <c r="H264" i="65"/>
  <c r="H263" i="65"/>
  <c r="H262" i="65"/>
  <c r="H261" i="65"/>
  <c r="H260" i="65"/>
  <c r="H259" i="65"/>
  <c r="H258" i="65"/>
  <c r="H257" i="65"/>
  <c r="H256" i="65"/>
  <c r="H255" i="65"/>
  <c r="H254" i="65"/>
  <c r="H253" i="65"/>
  <c r="H252" i="65"/>
  <c r="H251" i="65"/>
  <c r="H250" i="65"/>
  <c r="I249" i="65"/>
  <c r="G249" i="65"/>
  <c r="F249" i="65"/>
  <c r="H248" i="65"/>
  <c r="H247" i="65"/>
  <c r="H246" i="65"/>
  <c r="H245" i="65"/>
  <c r="H244" i="65"/>
  <c r="I243" i="65"/>
  <c r="G243" i="65"/>
  <c r="F243" i="65"/>
  <c r="H242" i="65"/>
  <c r="H241" i="65"/>
  <c r="H240" i="65"/>
  <c r="H239" i="65"/>
  <c r="H238" i="65"/>
  <c r="H237" i="65"/>
  <c r="H236" i="65"/>
  <c r="H235" i="65"/>
  <c r="H234" i="65"/>
  <c r="H233" i="65"/>
  <c r="H232" i="65"/>
  <c r="H231" i="65"/>
  <c r="H230" i="65"/>
  <c r="H229" i="65"/>
  <c r="H228" i="65"/>
  <c r="I227" i="65"/>
  <c r="G227" i="65"/>
  <c r="F227" i="65"/>
  <c r="H225" i="65"/>
  <c r="H224" i="65"/>
  <c r="H223" i="65"/>
  <c r="I222" i="65"/>
  <c r="G222" i="65"/>
  <c r="F222" i="65"/>
  <c r="H221" i="65"/>
  <c r="H220" i="65"/>
  <c r="I219" i="65"/>
  <c r="G219" i="65"/>
  <c r="F219" i="65"/>
  <c r="H218" i="65"/>
  <c r="H217" i="65"/>
  <c r="H216" i="65"/>
  <c r="I215" i="65"/>
  <c r="G215" i="65"/>
  <c r="F215" i="65"/>
  <c r="H214" i="65"/>
  <c r="H213" i="65"/>
  <c r="H212" i="65"/>
  <c r="H211" i="65"/>
  <c r="H210" i="65"/>
  <c r="H209" i="65"/>
  <c r="H208" i="65"/>
  <c r="H207" i="65"/>
  <c r="I206" i="65"/>
  <c r="G206" i="65"/>
  <c r="F206" i="65"/>
  <c r="H205" i="65"/>
  <c r="H204" i="65"/>
  <c r="H203" i="65"/>
  <c r="H202" i="65"/>
  <c r="H201" i="65"/>
  <c r="H200" i="65"/>
  <c r="I199" i="65"/>
  <c r="G199" i="65"/>
  <c r="F199" i="65"/>
  <c r="H198" i="65"/>
  <c r="H197" i="65"/>
  <c r="H196" i="65"/>
  <c r="H195" i="65"/>
  <c r="H194" i="65"/>
  <c r="H193" i="65"/>
  <c r="H192" i="65"/>
  <c r="H191" i="65"/>
  <c r="H190" i="65"/>
  <c r="H189" i="65"/>
  <c r="H188" i="65"/>
  <c r="H187" i="65"/>
  <c r="H186" i="65"/>
  <c r="H185" i="65"/>
  <c r="H184" i="65"/>
  <c r="H183" i="65"/>
  <c r="I182" i="65"/>
  <c r="G182" i="65"/>
  <c r="F182" i="65"/>
  <c r="H181" i="65"/>
  <c r="H180" i="65"/>
  <c r="H179" i="65"/>
  <c r="H178" i="65"/>
  <c r="H177" i="65"/>
  <c r="H176" i="65"/>
  <c r="H175" i="65"/>
  <c r="I174" i="65"/>
  <c r="G174" i="65"/>
  <c r="F174" i="65"/>
  <c r="H173" i="65"/>
  <c r="H172" i="65"/>
  <c r="H171" i="65"/>
  <c r="H170" i="65"/>
  <c r="I169" i="65"/>
  <c r="G169" i="65"/>
  <c r="F169" i="65"/>
  <c r="H167" i="65"/>
  <c r="I166" i="65"/>
  <c r="G166" i="65"/>
  <c r="F166" i="65"/>
  <c r="H165" i="65"/>
  <c r="H164" i="65"/>
  <c r="H163" i="65"/>
  <c r="H162" i="65"/>
  <c r="H161" i="65"/>
  <c r="H160" i="65"/>
  <c r="H159" i="65"/>
  <c r="H158" i="65"/>
  <c r="H157" i="65"/>
  <c r="H156" i="65"/>
  <c r="I155" i="65"/>
  <c r="G155" i="65"/>
  <c r="F155" i="65"/>
  <c r="H154" i="65"/>
  <c r="H153" i="65"/>
  <c r="H152" i="65"/>
  <c r="H151" i="65"/>
  <c r="H150" i="65"/>
  <c r="H149" i="65"/>
  <c r="H148" i="65"/>
  <c r="H147" i="65"/>
  <c r="I146" i="65"/>
  <c r="G146" i="65"/>
  <c r="F146" i="65"/>
  <c r="H145" i="65"/>
  <c r="H144" i="65"/>
  <c r="H143" i="65"/>
  <c r="H142" i="65"/>
  <c r="H141" i="65"/>
  <c r="H140" i="65"/>
  <c r="H139" i="65"/>
  <c r="I138" i="65"/>
  <c r="G138" i="65"/>
  <c r="F138" i="65"/>
  <c r="H137" i="65"/>
  <c r="H136" i="65"/>
  <c r="H135" i="65"/>
  <c r="H134" i="65"/>
  <c r="H133" i="65"/>
  <c r="H132" i="65"/>
  <c r="H131" i="65"/>
  <c r="H130" i="65"/>
  <c r="H129" i="65"/>
  <c r="H128" i="65"/>
  <c r="H127" i="65"/>
  <c r="I126" i="65"/>
  <c r="G126" i="65"/>
  <c r="F126" i="65"/>
  <c r="H125" i="65"/>
  <c r="H124" i="65"/>
  <c r="H123" i="65"/>
  <c r="H122" i="65"/>
  <c r="I121" i="65"/>
  <c r="G121" i="65"/>
  <c r="F121" i="65"/>
  <c r="H120" i="65"/>
  <c r="H119" i="65"/>
  <c r="H118" i="65"/>
  <c r="H117" i="65"/>
  <c r="H116" i="65"/>
  <c r="H115" i="65"/>
  <c r="H114" i="65"/>
  <c r="H113" i="65"/>
  <c r="H112" i="65"/>
  <c r="H111" i="65"/>
  <c r="H110" i="65"/>
  <c r="H109" i="65"/>
  <c r="H108" i="65"/>
  <c r="H107" i="65"/>
  <c r="H106" i="65"/>
  <c r="H105" i="65"/>
  <c r="I104" i="65"/>
  <c r="G104" i="65"/>
  <c r="F104" i="65"/>
  <c r="H103" i="65"/>
  <c r="H102" i="65"/>
  <c r="H101" i="65"/>
  <c r="H100" i="65"/>
  <c r="H99" i="65"/>
  <c r="H98" i="65"/>
  <c r="H97" i="65"/>
  <c r="I96" i="65"/>
  <c r="G96" i="65"/>
  <c r="F96" i="65"/>
  <c r="H94" i="65"/>
  <c r="H93" i="65"/>
  <c r="I92" i="65"/>
  <c r="G92" i="65"/>
  <c r="F92" i="65"/>
  <c r="H91" i="65"/>
  <c r="H90" i="65"/>
  <c r="H89" i="65"/>
  <c r="H88" i="65"/>
  <c r="H87" i="65"/>
  <c r="H86" i="65"/>
  <c r="H85" i="65"/>
  <c r="H84" i="65"/>
  <c r="I83" i="65"/>
  <c r="G83" i="65"/>
  <c r="F83" i="65"/>
  <c r="H82" i="65"/>
  <c r="H81" i="65"/>
  <c r="H80" i="65"/>
  <c r="H79" i="65"/>
  <c r="H78" i="65"/>
  <c r="H77" i="65"/>
  <c r="H76" i="65"/>
  <c r="H75" i="65"/>
  <c r="H74" i="65"/>
  <c r="H73" i="65"/>
  <c r="H72" i="65"/>
  <c r="H71" i="65"/>
  <c r="H70" i="65"/>
  <c r="I69" i="65"/>
  <c r="G69" i="65"/>
  <c r="F69" i="65"/>
  <c r="H68" i="65"/>
  <c r="H67" i="65"/>
  <c r="H66" i="65"/>
  <c r="H65" i="65"/>
  <c r="H64" i="65"/>
  <c r="H63" i="65"/>
  <c r="H62" i="65"/>
  <c r="H61" i="65"/>
  <c r="H60" i="65"/>
  <c r="I59" i="65"/>
  <c r="G59" i="65"/>
  <c r="F59" i="65"/>
  <c r="H54" i="65"/>
  <c r="H53" i="65"/>
  <c r="H52" i="65"/>
  <c r="H51" i="65"/>
  <c r="H50" i="65"/>
  <c r="H49" i="65"/>
  <c r="I48" i="65"/>
  <c r="G48" i="65"/>
  <c r="F48" i="65"/>
  <c r="H47" i="65"/>
  <c r="H46" i="65"/>
  <c r="H45" i="65"/>
  <c r="H44" i="65"/>
  <c r="H43" i="65"/>
  <c r="H42" i="65"/>
  <c r="H41" i="65"/>
  <c r="I40" i="65"/>
  <c r="G40" i="65"/>
  <c r="F40" i="65"/>
  <c r="H39" i="65"/>
  <c r="H38" i="65"/>
  <c r="H37" i="65"/>
  <c r="H36" i="65"/>
  <c r="H35" i="65"/>
  <c r="H34" i="65"/>
  <c r="H33" i="65"/>
  <c r="H32" i="65"/>
  <c r="H31" i="65"/>
  <c r="H30" i="65"/>
  <c r="H29" i="65"/>
  <c r="H28" i="65"/>
  <c r="H27" i="65"/>
  <c r="H26" i="65"/>
  <c r="H25" i="65"/>
  <c r="I24" i="65"/>
  <c r="G24" i="65"/>
  <c r="F24" i="65"/>
  <c r="H23" i="65"/>
  <c r="H22" i="65"/>
  <c r="H21" i="65"/>
  <c r="H20" i="65"/>
  <c r="H19" i="65"/>
  <c r="H18" i="65"/>
  <c r="H17" i="65"/>
  <c r="H16" i="65"/>
  <c r="H15" i="65"/>
  <c r="H14" i="65"/>
  <c r="H13" i="65"/>
  <c r="H12" i="65"/>
  <c r="H11" i="65"/>
  <c r="H10" i="65"/>
  <c r="H9" i="65"/>
  <c r="H8" i="65"/>
  <c r="H7" i="65"/>
  <c r="I6" i="65"/>
  <c r="G6" i="65"/>
  <c r="F6" i="65"/>
  <c r="K57" i="64"/>
  <c r="J57" i="64"/>
  <c r="H57" i="64"/>
  <c r="G57" i="64"/>
  <c r="F57" i="64"/>
  <c r="E57" i="64"/>
  <c r="D57" i="64"/>
  <c r="C57" i="64"/>
  <c r="B57" i="64"/>
  <c r="I56" i="64"/>
  <c r="I55" i="64"/>
  <c r="I54" i="64"/>
  <c r="I53" i="64"/>
  <c r="I52" i="64"/>
  <c r="I51" i="64"/>
  <c r="I50" i="64"/>
  <c r="I49" i="64"/>
  <c r="I48" i="64"/>
  <c r="I47" i="64"/>
  <c r="I46" i="64"/>
  <c r="I45" i="64"/>
  <c r="I44" i="64"/>
  <c r="I43" i="64"/>
  <c r="I42" i="64"/>
  <c r="I41" i="64"/>
  <c r="I40" i="64"/>
  <c r="I39" i="64"/>
  <c r="I38" i="64"/>
  <c r="I37" i="64"/>
  <c r="I36" i="64"/>
  <c r="I35" i="64"/>
  <c r="I34" i="64"/>
  <c r="I33" i="64"/>
  <c r="I32" i="64"/>
  <c r="I31" i="64"/>
  <c r="I30" i="64"/>
  <c r="I29" i="64"/>
  <c r="I24" i="64"/>
  <c r="I23" i="64"/>
  <c r="I22" i="64"/>
  <c r="I21" i="64"/>
  <c r="I20" i="64"/>
  <c r="I19" i="64"/>
  <c r="I18" i="64"/>
  <c r="I17" i="64"/>
  <c r="I16" i="64"/>
  <c r="I15" i="64"/>
  <c r="I14" i="64"/>
  <c r="I13" i="64"/>
  <c r="I12" i="64"/>
  <c r="I11" i="64"/>
  <c r="I10" i="64"/>
  <c r="I9" i="64"/>
  <c r="I8" i="64"/>
  <c r="I7" i="64"/>
  <c r="I6" i="64"/>
  <c r="I5" i="64"/>
  <c r="I4" i="64"/>
  <c r="H174" i="65" l="1"/>
  <c r="H206" i="65"/>
  <c r="H413" i="65"/>
  <c r="H96" i="65"/>
  <c r="H166" i="65"/>
  <c r="H169" i="65"/>
  <c r="H219" i="65"/>
  <c r="H222" i="65"/>
  <c r="H338" i="65"/>
  <c r="H104" i="65"/>
  <c r="H138" i="65"/>
  <c r="H438" i="65"/>
  <c r="H433" i="65"/>
  <c r="I415" i="65"/>
  <c r="E21" i="2" s="1"/>
  <c r="G403" i="65"/>
  <c r="D20" i="2" s="1"/>
  <c r="H10" i="62" s="1"/>
  <c r="H400" i="65"/>
  <c r="H312" i="65"/>
  <c r="H300" i="65"/>
  <c r="H243" i="65"/>
  <c r="H199" i="65"/>
  <c r="H126" i="65"/>
  <c r="H121" i="65"/>
  <c r="H273" i="65"/>
  <c r="H24" i="65"/>
  <c r="H40" i="65"/>
  <c r="I5" i="65"/>
  <c r="E15" i="2" s="1"/>
  <c r="I168" i="65"/>
  <c r="E17" i="2" s="1"/>
  <c r="H59" i="65"/>
  <c r="H83" i="65"/>
  <c r="H92" i="65"/>
  <c r="G95" i="65"/>
  <c r="D16" i="2" s="1"/>
  <c r="H6" i="62" s="1"/>
  <c r="H155" i="65"/>
  <c r="H227" i="65"/>
  <c r="H390" i="65"/>
  <c r="H411" i="65"/>
  <c r="H146" i="65"/>
  <c r="H310" i="65"/>
  <c r="F337" i="65"/>
  <c r="C19" i="2" s="1"/>
  <c r="I337" i="65"/>
  <c r="E19" i="2" s="1"/>
  <c r="I403" i="65"/>
  <c r="E20" i="2" s="1"/>
  <c r="H448" i="65"/>
  <c r="H450" i="65"/>
  <c r="H347" i="65"/>
  <c r="I57" i="64"/>
  <c r="G5" i="65"/>
  <c r="D15" i="2" s="1"/>
  <c r="H5" i="62" s="1"/>
  <c r="F168" i="65"/>
  <c r="C17" i="2" s="1"/>
  <c r="F226" i="65"/>
  <c r="C18" i="2" s="1"/>
  <c r="H48" i="65"/>
  <c r="F95" i="65"/>
  <c r="C16" i="2" s="1"/>
  <c r="I95" i="65"/>
  <c r="G168" i="65"/>
  <c r="D17" i="2" s="1"/>
  <c r="H7" i="62" s="1"/>
  <c r="H249" i="65"/>
  <c r="I226" i="65"/>
  <c r="E18" i="2" s="1"/>
  <c r="H404" i="65"/>
  <c r="F403" i="65"/>
  <c r="C20" i="2" s="1"/>
  <c r="H69" i="65"/>
  <c r="H182" i="65"/>
  <c r="H215" i="65"/>
  <c r="H268" i="65"/>
  <c r="H344" i="65"/>
  <c r="H334" i="65"/>
  <c r="H6" i="65"/>
  <c r="F5" i="65"/>
  <c r="C15" i="2" s="1"/>
  <c r="G226" i="65"/>
  <c r="D18" i="2" s="1"/>
  <c r="H8" i="62" s="1"/>
  <c r="G337" i="65"/>
  <c r="H357" i="65"/>
  <c r="G415" i="65"/>
  <c r="D21" i="2" s="1"/>
  <c r="H11" i="62" s="1"/>
  <c r="H416" i="65"/>
  <c r="F415" i="65"/>
  <c r="C21" i="2" s="1"/>
  <c r="H376" i="65"/>
  <c r="H427" i="65"/>
  <c r="H337" i="65" l="1"/>
  <c r="I455" i="65"/>
  <c r="E16" i="2"/>
  <c r="D19" i="2"/>
  <c r="H9" i="62" s="1"/>
  <c r="H168" i="65"/>
  <c r="H403" i="65"/>
  <c r="H95" i="65"/>
  <c r="G455" i="65"/>
  <c r="F455" i="65"/>
  <c r="H5" i="65"/>
  <c r="H226" i="65"/>
  <c r="H415" i="65"/>
  <c r="H455" i="65" l="1"/>
  <c r="E106" i="63" l="1"/>
  <c r="G106" i="63" s="1"/>
  <c r="E126" i="63"/>
  <c r="G126" i="63" s="1"/>
  <c r="E125" i="63"/>
  <c r="G125" i="63" s="1"/>
  <c r="D124" i="63"/>
  <c r="E124" i="63" s="1"/>
  <c r="G124" i="63" s="1"/>
  <c r="E123" i="63"/>
  <c r="G123" i="63" s="1"/>
  <c r="E122" i="63"/>
  <c r="G122" i="63" s="1"/>
  <c r="E121" i="63"/>
  <c r="G121" i="63" s="1"/>
  <c r="E120" i="63"/>
  <c r="G120" i="63" s="1"/>
  <c r="E119" i="63"/>
  <c r="G119" i="63" s="1"/>
  <c r="E118" i="63"/>
  <c r="G118" i="63" s="1"/>
  <c r="E117" i="63"/>
  <c r="G117" i="63" s="1"/>
  <c r="E116" i="63"/>
  <c r="G116" i="63" s="1"/>
  <c r="E115" i="63"/>
  <c r="G115" i="63" s="1"/>
  <c r="E114" i="63"/>
  <c r="G114" i="63" s="1"/>
  <c r="E113" i="63"/>
  <c r="G113" i="63" s="1"/>
  <c r="E112" i="63"/>
  <c r="G112" i="63" s="1"/>
  <c r="E111" i="63"/>
  <c r="G111" i="63" s="1"/>
  <c r="E110" i="63"/>
  <c r="G110" i="63" s="1"/>
  <c r="E109" i="63"/>
  <c r="G109" i="63" s="1"/>
  <c r="E108" i="63"/>
  <c r="G108" i="63" s="1"/>
  <c r="F107" i="63"/>
  <c r="F63" i="63" s="1"/>
  <c r="C107" i="63"/>
  <c r="E105" i="63"/>
  <c r="G105" i="63" s="1"/>
  <c r="E104" i="63"/>
  <c r="G104" i="63" s="1"/>
  <c r="E103" i="63"/>
  <c r="G103" i="63" s="1"/>
  <c r="E102" i="63"/>
  <c r="G102" i="63" s="1"/>
  <c r="E101" i="63"/>
  <c r="G101" i="63" s="1"/>
  <c r="E100" i="63"/>
  <c r="G100" i="63" s="1"/>
  <c r="E99" i="63"/>
  <c r="G99" i="63" s="1"/>
  <c r="E97" i="63"/>
  <c r="G97" i="63" s="1"/>
  <c r="E96" i="63"/>
  <c r="G96" i="63" s="1"/>
  <c r="E93" i="63"/>
  <c r="G93" i="63" s="1"/>
  <c r="E92" i="63"/>
  <c r="G92" i="63" s="1"/>
  <c r="E91" i="63"/>
  <c r="G91" i="63" s="1"/>
  <c r="E90" i="63"/>
  <c r="G90" i="63" s="1"/>
  <c r="E89" i="63"/>
  <c r="G89" i="63" s="1"/>
  <c r="E87" i="63"/>
  <c r="G87" i="63" s="1"/>
  <c r="E86" i="63"/>
  <c r="G86" i="63" s="1"/>
  <c r="E85" i="63"/>
  <c r="G85" i="63" s="1"/>
  <c r="E84" i="63"/>
  <c r="G84" i="63" s="1"/>
  <c r="E83" i="63"/>
  <c r="G83" i="63" s="1"/>
  <c r="E82" i="63"/>
  <c r="G82" i="63" s="1"/>
  <c r="E81" i="63"/>
  <c r="G81" i="63" s="1"/>
  <c r="E80" i="63"/>
  <c r="G80" i="63" s="1"/>
  <c r="E79" i="63"/>
  <c r="G79" i="63" s="1"/>
  <c r="E78" i="63"/>
  <c r="G78" i="63" s="1"/>
  <c r="E77" i="63"/>
  <c r="G77" i="63" s="1"/>
  <c r="E76" i="63"/>
  <c r="G76" i="63" s="1"/>
  <c r="E75" i="63"/>
  <c r="G75" i="63" s="1"/>
  <c r="E74" i="63"/>
  <c r="G74" i="63" s="1"/>
  <c r="E73" i="63"/>
  <c r="G73" i="63" s="1"/>
  <c r="E72" i="63"/>
  <c r="G72" i="63" s="1"/>
  <c r="E71" i="63"/>
  <c r="G71" i="63" s="1"/>
  <c r="E70" i="63"/>
  <c r="G70" i="63" s="1"/>
  <c r="E69" i="63"/>
  <c r="G69" i="63" s="1"/>
  <c r="E68" i="63"/>
  <c r="G68" i="63" s="1"/>
  <c r="E67" i="63"/>
  <c r="G67" i="63" s="1"/>
  <c r="E66" i="63"/>
  <c r="G66" i="63" s="1"/>
  <c r="E65" i="63"/>
  <c r="B63" i="63"/>
  <c r="E61" i="63"/>
  <c r="G61" i="63" s="1"/>
  <c r="E60" i="63"/>
  <c r="G60" i="63" s="1"/>
  <c r="E59" i="63"/>
  <c r="G59" i="63" s="1"/>
  <c r="E58" i="63"/>
  <c r="G58" i="63" s="1"/>
  <c r="E57" i="63"/>
  <c r="G57" i="63" s="1"/>
  <c r="E56" i="63"/>
  <c r="F55" i="63"/>
  <c r="D55" i="63"/>
  <c r="C55" i="63"/>
  <c r="B55" i="63"/>
  <c r="E53" i="63"/>
  <c r="G53" i="63" s="1"/>
  <c r="E52" i="63"/>
  <c r="G52" i="63" s="1"/>
  <c r="E51" i="63"/>
  <c r="G51" i="63" s="1"/>
  <c r="E50" i="63"/>
  <c r="G50" i="63" s="1"/>
  <c r="E49" i="63"/>
  <c r="G49" i="63" s="1"/>
  <c r="E44" i="63"/>
  <c r="G44" i="63" s="1"/>
  <c r="F43" i="63"/>
  <c r="D43" i="63"/>
  <c r="C43" i="63"/>
  <c r="B43" i="63"/>
  <c r="E42" i="63"/>
  <c r="G42" i="63" s="1"/>
  <c r="E41" i="63"/>
  <c r="G41" i="63" s="1"/>
  <c r="E40" i="63"/>
  <c r="D39" i="63"/>
  <c r="B39" i="63"/>
  <c r="E37" i="63"/>
  <c r="G37" i="63" s="1"/>
  <c r="E36" i="63"/>
  <c r="G36" i="63" s="1"/>
  <c r="E35" i="63"/>
  <c r="G35" i="63" s="1"/>
  <c r="E34" i="63"/>
  <c r="G34" i="63" s="1"/>
  <c r="E33" i="63"/>
  <c r="G33" i="63" s="1"/>
  <c r="E32" i="63"/>
  <c r="G32" i="63" s="1"/>
  <c r="E31" i="63"/>
  <c r="G31" i="63" s="1"/>
  <c r="E30" i="63"/>
  <c r="G30" i="63" s="1"/>
  <c r="E29" i="63"/>
  <c r="G29" i="63" s="1"/>
  <c r="E28" i="63"/>
  <c r="G28" i="63" s="1"/>
  <c r="F27" i="63"/>
  <c r="D27" i="63"/>
  <c r="C27" i="63"/>
  <c r="B27" i="63"/>
  <c r="E88" i="63"/>
  <c r="G88" i="63" s="1"/>
  <c r="E25" i="63"/>
  <c r="G25" i="63" s="1"/>
  <c r="E24" i="63"/>
  <c r="G24" i="63" s="1"/>
  <c r="E23" i="63"/>
  <c r="G23" i="63" s="1"/>
  <c r="E22" i="63"/>
  <c r="G22" i="63" s="1"/>
  <c r="E21" i="63"/>
  <c r="G21" i="63" s="1"/>
  <c r="E20" i="63"/>
  <c r="G20" i="63" s="1"/>
  <c r="E19" i="63"/>
  <c r="G19" i="63" s="1"/>
  <c r="E18" i="63"/>
  <c r="G18" i="63" s="1"/>
  <c r="E17" i="63"/>
  <c r="G17" i="63" s="1"/>
  <c r="E16" i="63"/>
  <c r="G16" i="63" s="1"/>
  <c r="E15" i="63"/>
  <c r="G15" i="63" s="1"/>
  <c r="E14" i="63"/>
  <c r="G14" i="63" s="1"/>
  <c r="E13" i="63"/>
  <c r="G13" i="63" s="1"/>
  <c r="E12" i="63"/>
  <c r="G12" i="63" s="1"/>
  <c r="E11" i="63"/>
  <c r="G11" i="63" s="1"/>
  <c r="E10" i="63"/>
  <c r="G10" i="63" s="1"/>
  <c r="E7" i="63"/>
  <c r="G7" i="63" s="1"/>
  <c r="E6" i="63"/>
  <c r="G13" i="62"/>
  <c r="F12" i="62"/>
  <c r="F14" i="62" s="1"/>
  <c r="B12" i="62"/>
  <c r="B14" i="62" s="1"/>
  <c r="E11" i="62"/>
  <c r="G11" i="62" s="1"/>
  <c r="I11" i="62" s="1"/>
  <c r="D10" i="62"/>
  <c r="E10" i="62" s="1"/>
  <c r="G10" i="62" s="1"/>
  <c r="E9" i="62"/>
  <c r="G9" i="62" s="1"/>
  <c r="I9" i="62" s="1"/>
  <c r="E8" i="62"/>
  <c r="G8" i="62" s="1"/>
  <c r="I8" i="62" s="1"/>
  <c r="E7" i="62"/>
  <c r="G7" i="62" s="1"/>
  <c r="I7" i="62" s="1"/>
  <c r="E6" i="62"/>
  <c r="G6" i="62" s="1"/>
  <c r="E5" i="62"/>
  <c r="G5" i="62" s="1"/>
  <c r="D12" i="62" l="1"/>
  <c r="D14" i="62" s="1"/>
  <c r="G6" i="63"/>
  <c r="G5" i="63" s="1"/>
  <c r="E5" i="63"/>
  <c r="E55" i="63"/>
  <c r="E64" i="63"/>
  <c r="G65" i="63"/>
  <c r="G64" i="63" s="1"/>
  <c r="B127" i="63"/>
  <c r="F127" i="63"/>
  <c r="G27" i="63"/>
  <c r="G56" i="63"/>
  <c r="G55" i="63" s="1"/>
  <c r="D107" i="63"/>
  <c r="D63" i="63" s="1"/>
  <c r="E39" i="63"/>
  <c r="C63" i="63"/>
  <c r="H12" i="62"/>
  <c r="I6" i="62"/>
  <c r="I10" i="62"/>
  <c r="G43" i="63"/>
  <c r="G107" i="63"/>
  <c r="E27" i="63"/>
  <c r="G40" i="63"/>
  <c r="G39" i="63" s="1"/>
  <c r="E43" i="63"/>
  <c r="E107" i="63"/>
  <c r="G12" i="62"/>
  <c r="G14" i="62" s="1"/>
  <c r="I5" i="62"/>
  <c r="E12" i="62"/>
  <c r="E14" i="62" s="1"/>
  <c r="G63" i="63" l="1"/>
  <c r="G127" i="63" s="1"/>
  <c r="D127" i="63"/>
  <c r="C127" i="63"/>
  <c r="I12" i="62"/>
  <c r="E63" i="63"/>
  <c r="E127" i="63" s="1"/>
  <c r="L17" i="56" l="1"/>
  <c r="L9" i="56"/>
  <c r="K23" i="56" l="1"/>
  <c r="K59" i="56" s="1"/>
  <c r="J23" i="56"/>
  <c r="J59" i="56" s="1"/>
  <c r="G59" i="56"/>
  <c r="E20" i="36" l="1"/>
  <c r="D8" i="59" l="1"/>
  <c r="D36" i="59"/>
  <c r="D31" i="59"/>
  <c r="C9" i="53" l="1"/>
  <c r="B9" i="53"/>
  <c r="B15" i="53"/>
  <c r="B23" i="53" s="1"/>
  <c r="C15" i="53"/>
  <c r="C23" i="53" l="1"/>
  <c r="D34" i="56"/>
  <c r="D7" i="56"/>
  <c r="D7" i="59" l="1"/>
  <c r="D6" i="59"/>
  <c r="B45" i="59"/>
  <c r="D45" i="59" s="1"/>
  <c r="D23" i="2"/>
  <c r="H13" i="62" s="1"/>
  <c r="I13" i="62" l="1"/>
  <c r="I14" i="62" s="1"/>
  <c r="H14" i="62"/>
  <c r="G205" i="58"/>
  <c r="G195" i="58"/>
  <c r="G188" i="58"/>
  <c r="G185" i="58"/>
  <c r="G174" i="58" s="1"/>
  <c r="G168" i="58"/>
  <c r="G159" i="58"/>
  <c r="G153" i="58"/>
  <c r="G152" i="58" s="1"/>
  <c r="G38" i="58"/>
  <c r="G31" i="58"/>
  <c r="G10" i="58"/>
  <c r="G6" i="58"/>
  <c r="G136" i="58"/>
  <c r="G172" i="58"/>
  <c r="G171" i="58" s="1"/>
  <c r="G187" i="58" l="1"/>
  <c r="I195" i="58" l="1"/>
  <c r="G90" i="58"/>
  <c r="G89" i="58" s="1"/>
  <c r="I10" i="58"/>
  <c r="I26" i="58"/>
  <c r="I22" i="58"/>
  <c r="I31" i="58"/>
  <c r="I38" i="58"/>
  <c r="I90" i="58"/>
  <c r="I136" i="58"/>
  <c r="I153" i="58"/>
  <c r="I159" i="58"/>
  <c r="I168" i="58"/>
  <c r="I175" i="58"/>
  <c r="I188" i="58"/>
  <c r="I205" i="58"/>
  <c r="I7" i="58"/>
  <c r="I6" i="58" s="1"/>
  <c r="I5" i="58" l="1"/>
  <c r="I89" i="58"/>
  <c r="C44" i="57"/>
  <c r="K44" i="57"/>
  <c r="H15" i="58"/>
  <c r="H14" i="58"/>
  <c r="H12" i="58"/>
  <c r="H9" i="58"/>
  <c r="H8" i="58"/>
  <c r="H7" i="58"/>
  <c r="H207" i="58"/>
  <c r="H206" i="58"/>
  <c r="H204" i="58"/>
  <c r="H203" i="58"/>
  <c r="H202" i="58"/>
  <c r="H183" i="58"/>
  <c r="H182" i="58" s="1"/>
  <c r="H129" i="58"/>
  <c r="H78" i="58"/>
  <c r="H166" i="58"/>
  <c r="H169" i="58"/>
  <c r="H167" i="58"/>
  <c r="H151" i="58"/>
  <c r="F136" i="58"/>
  <c r="G26" i="58"/>
  <c r="G22" i="58" s="1"/>
  <c r="F26" i="58"/>
  <c r="F22" i="58" s="1"/>
  <c r="H136" i="58" l="1"/>
  <c r="G5" i="58"/>
  <c r="F205" i="58"/>
  <c r="H205" i="58" s="1"/>
  <c r="F195" i="58"/>
  <c r="H195" i="58" s="1"/>
  <c r="F188" i="58"/>
  <c r="H188" i="58" s="1"/>
  <c r="F185" i="58"/>
  <c r="H185" i="58" s="1"/>
  <c r="F175" i="58"/>
  <c r="F172" i="58"/>
  <c r="F171" i="58" s="1"/>
  <c r="F168" i="58"/>
  <c r="H168" i="58" s="1"/>
  <c r="F159" i="58"/>
  <c r="H159" i="58" s="1"/>
  <c r="F153" i="58"/>
  <c r="H153" i="58" s="1"/>
  <c r="F90" i="58"/>
  <c r="F38" i="58"/>
  <c r="F31" i="58"/>
  <c r="F10" i="58"/>
  <c r="H10" i="58" s="1"/>
  <c r="F6" i="58"/>
  <c r="H6" i="58" s="1"/>
  <c r="J44" i="57"/>
  <c r="I23" i="57"/>
  <c r="I24" i="57"/>
  <c r="I39" i="57"/>
  <c r="H175" i="58" l="1"/>
  <c r="F174" i="58"/>
  <c r="F152" i="58"/>
  <c r="F89" i="58"/>
  <c r="H90" i="58"/>
  <c r="F5" i="58"/>
  <c r="H5" i="58" s="1"/>
  <c r="F187" i="58"/>
  <c r="H22" i="56" l="1"/>
  <c r="B9" i="61" l="1"/>
  <c r="D9" i="56"/>
  <c r="D53" i="56" l="1"/>
  <c r="E4" i="61" l="1"/>
  <c r="F4" i="61" s="1"/>
  <c r="E5" i="61"/>
  <c r="F5" i="61" s="1"/>
  <c r="E6" i="61"/>
  <c r="F6" i="61" s="1"/>
  <c r="E7" i="61"/>
  <c r="F7" i="61" s="1"/>
  <c r="E8" i="61"/>
  <c r="F8" i="61" s="1"/>
  <c r="C9" i="61"/>
  <c r="D9" i="61"/>
  <c r="E10" i="61"/>
  <c r="F10" i="61"/>
  <c r="E11" i="61"/>
  <c r="F11" i="61"/>
  <c r="E12" i="61"/>
  <c r="F12" i="61"/>
  <c r="B13" i="61"/>
  <c r="B14" i="61" s="1"/>
  <c r="C13" i="61"/>
  <c r="D13" i="61"/>
  <c r="D9" i="59"/>
  <c r="D10" i="59"/>
  <c r="D11" i="59"/>
  <c r="D12" i="59"/>
  <c r="D13" i="59"/>
  <c r="D14" i="59"/>
  <c r="D15" i="59"/>
  <c r="D16" i="59"/>
  <c r="D17" i="59"/>
  <c r="D18" i="59"/>
  <c r="D19" i="59"/>
  <c r="D20" i="59"/>
  <c r="D21" i="59"/>
  <c r="D22" i="59"/>
  <c r="D23" i="59"/>
  <c r="D24" i="59"/>
  <c r="D25" i="59"/>
  <c r="D26" i="59"/>
  <c r="D27" i="59"/>
  <c r="D28" i="59"/>
  <c r="D29" i="59"/>
  <c r="D32" i="59"/>
  <c r="D33" i="59"/>
  <c r="D34" i="59"/>
  <c r="D35" i="59"/>
  <c r="D37" i="59"/>
  <c r="D38" i="59"/>
  <c r="D39" i="59"/>
  <c r="C23" i="2"/>
  <c r="E45" i="59"/>
  <c r="E23" i="2" s="1"/>
  <c r="H11" i="58"/>
  <c r="H13" i="58"/>
  <c r="H16" i="58"/>
  <c r="H17" i="58"/>
  <c r="H18" i="58"/>
  <c r="H19" i="58"/>
  <c r="H20" i="58"/>
  <c r="H21" i="58"/>
  <c r="H23" i="58"/>
  <c r="H24" i="58"/>
  <c r="H25" i="58"/>
  <c r="H27" i="58"/>
  <c r="H26" i="58" s="1"/>
  <c r="F29" i="58"/>
  <c r="F28" i="58" s="1"/>
  <c r="F208" i="58" s="1"/>
  <c r="G29" i="58"/>
  <c r="G28" i="58" s="1"/>
  <c r="G208" i="58" s="1"/>
  <c r="I29" i="58"/>
  <c r="H30" i="58"/>
  <c r="H31" i="58"/>
  <c r="H32" i="58"/>
  <c r="H33" i="58"/>
  <c r="H34" i="58"/>
  <c r="H35" i="58"/>
  <c r="H36" i="58"/>
  <c r="H37" i="58"/>
  <c r="H38" i="58"/>
  <c r="H39" i="58"/>
  <c r="H40" i="58"/>
  <c r="H41" i="58"/>
  <c r="H42" i="58"/>
  <c r="H43" i="58"/>
  <c r="H44" i="58"/>
  <c r="H45" i="58"/>
  <c r="H46" i="58"/>
  <c r="H47" i="58"/>
  <c r="H48" i="58"/>
  <c r="H51" i="58"/>
  <c r="H52" i="58"/>
  <c r="H53" i="58"/>
  <c r="H54" i="58"/>
  <c r="H55" i="58"/>
  <c r="H56" i="58"/>
  <c r="H57" i="58"/>
  <c r="H58" i="58"/>
  <c r="H59" i="58"/>
  <c r="H60" i="58"/>
  <c r="H61" i="58"/>
  <c r="H62" i="58"/>
  <c r="H63" i="58"/>
  <c r="H64" i="58"/>
  <c r="H65" i="58"/>
  <c r="H66" i="58"/>
  <c r="H67" i="58"/>
  <c r="H68" i="58"/>
  <c r="H69" i="58"/>
  <c r="H71" i="58"/>
  <c r="H72" i="58"/>
  <c r="H73" i="58"/>
  <c r="H70" i="58"/>
  <c r="H79" i="58"/>
  <c r="H80" i="58"/>
  <c r="H81" i="58"/>
  <c r="H82" i="58"/>
  <c r="H83" i="58"/>
  <c r="H84" i="58"/>
  <c r="H85" i="58"/>
  <c r="H86" i="58"/>
  <c r="H87" i="58"/>
  <c r="H88" i="58"/>
  <c r="H91" i="58"/>
  <c r="H92" i="58"/>
  <c r="H93" i="58"/>
  <c r="H94" i="58"/>
  <c r="H95" i="58"/>
  <c r="H96" i="58"/>
  <c r="H97" i="58"/>
  <c r="H98" i="58"/>
  <c r="H99" i="58"/>
  <c r="H100" i="58"/>
  <c r="H101" i="58"/>
  <c r="H102" i="58"/>
  <c r="H103" i="58"/>
  <c r="H104" i="58"/>
  <c r="H105" i="58"/>
  <c r="H106" i="58"/>
  <c r="H107" i="58"/>
  <c r="H108" i="58"/>
  <c r="H109" i="58"/>
  <c r="H110" i="58"/>
  <c r="H111" i="58"/>
  <c r="H112" i="58"/>
  <c r="H113" i="58"/>
  <c r="H114" i="58"/>
  <c r="H115" i="58"/>
  <c r="H116" i="58"/>
  <c r="H117" i="58"/>
  <c r="H118" i="58"/>
  <c r="H120" i="58"/>
  <c r="H121" i="58"/>
  <c r="H122" i="58"/>
  <c r="H123" i="58"/>
  <c r="H124" i="58"/>
  <c r="H125" i="58"/>
  <c r="H126" i="58"/>
  <c r="H127" i="58"/>
  <c r="H130" i="58"/>
  <c r="H131" i="58"/>
  <c r="H132" i="58"/>
  <c r="H133" i="58"/>
  <c r="H134" i="58"/>
  <c r="H135" i="58"/>
  <c r="H137" i="58"/>
  <c r="H138" i="58"/>
  <c r="H139" i="58"/>
  <c r="H140" i="58"/>
  <c r="H141" i="58"/>
  <c r="H142" i="58"/>
  <c r="H143" i="58"/>
  <c r="H144" i="58"/>
  <c r="H145" i="58"/>
  <c r="H146" i="58"/>
  <c r="H147" i="58"/>
  <c r="H148" i="58"/>
  <c r="H149" i="58"/>
  <c r="H150" i="58"/>
  <c r="H155" i="58"/>
  <c r="H156" i="58"/>
  <c r="H157" i="58"/>
  <c r="H158" i="58"/>
  <c r="H160" i="58"/>
  <c r="H161" i="58"/>
  <c r="H162" i="58"/>
  <c r="H163" i="58"/>
  <c r="H164" i="58"/>
  <c r="H165" i="58"/>
  <c r="H170" i="58"/>
  <c r="C10" i="2"/>
  <c r="I172" i="58"/>
  <c r="I171" i="58" s="1"/>
  <c r="E10" i="2" s="1"/>
  <c r="H173" i="58"/>
  <c r="H176" i="58"/>
  <c r="H177" i="58"/>
  <c r="H178" i="58"/>
  <c r="H179" i="58"/>
  <c r="H180" i="58"/>
  <c r="H181" i="58"/>
  <c r="H184" i="58"/>
  <c r="I185" i="58"/>
  <c r="H186" i="58"/>
  <c r="H189" i="58"/>
  <c r="H190" i="58"/>
  <c r="H191" i="58"/>
  <c r="H192" i="58"/>
  <c r="H193" i="58"/>
  <c r="H194" i="58"/>
  <c r="H196" i="58"/>
  <c r="H197" i="58"/>
  <c r="H198" i="58"/>
  <c r="H199" i="58"/>
  <c r="H200" i="58"/>
  <c r="H201" i="58"/>
  <c r="I4" i="57"/>
  <c r="I6" i="57"/>
  <c r="I7" i="57"/>
  <c r="D44" i="57"/>
  <c r="I8" i="57"/>
  <c r="I9" i="57"/>
  <c r="G44" i="57"/>
  <c r="I10" i="57"/>
  <c r="I11" i="57"/>
  <c r="I12" i="57"/>
  <c r="I13" i="57"/>
  <c r="I14" i="57"/>
  <c r="I15" i="57"/>
  <c r="I16" i="57"/>
  <c r="I17" i="57"/>
  <c r="I18" i="57"/>
  <c r="I19" i="57"/>
  <c r="I20" i="57"/>
  <c r="I21" i="57"/>
  <c r="I22" i="57"/>
  <c r="I26" i="57"/>
  <c r="I27" i="57"/>
  <c r="I28" i="57"/>
  <c r="I29" i="57"/>
  <c r="I30" i="57"/>
  <c r="I37" i="57"/>
  <c r="I40" i="57"/>
  <c r="I41" i="57"/>
  <c r="I42" i="57"/>
  <c r="I43" i="57"/>
  <c r="E44" i="57"/>
  <c r="F44" i="57"/>
  <c r="H44" i="57"/>
  <c r="H5" i="56"/>
  <c r="H6" i="56"/>
  <c r="H7" i="56"/>
  <c r="L7" i="56"/>
  <c r="H8" i="56"/>
  <c r="L8" i="56"/>
  <c r="H9" i="56"/>
  <c r="D10" i="56"/>
  <c r="H10" i="56"/>
  <c r="L10" i="56"/>
  <c r="D11" i="56"/>
  <c r="H11" i="56"/>
  <c r="L11" i="56"/>
  <c r="D12" i="56"/>
  <c r="H12" i="56"/>
  <c r="L12" i="56"/>
  <c r="D13" i="56"/>
  <c r="H13" i="56"/>
  <c r="L13" i="56"/>
  <c r="D14" i="56"/>
  <c r="H14" i="56"/>
  <c r="L14" i="56"/>
  <c r="D15" i="56"/>
  <c r="H15" i="56"/>
  <c r="L15" i="56"/>
  <c r="D16" i="56"/>
  <c r="H16" i="56"/>
  <c r="L16" i="56"/>
  <c r="H17" i="56"/>
  <c r="D18" i="56"/>
  <c r="H18" i="56"/>
  <c r="L18" i="56"/>
  <c r="H19" i="56"/>
  <c r="D20" i="56"/>
  <c r="H20" i="56"/>
  <c r="L20" i="56"/>
  <c r="D21" i="56"/>
  <c r="H21" i="56"/>
  <c r="L21" i="56"/>
  <c r="H23" i="56"/>
  <c r="L23" i="56"/>
  <c r="H24" i="56"/>
  <c r="H25" i="56"/>
  <c r="D26" i="56"/>
  <c r="H26" i="56"/>
  <c r="L26" i="56"/>
  <c r="H27" i="56"/>
  <c r="H33" i="56"/>
  <c r="H34" i="56"/>
  <c r="L34" i="56"/>
  <c r="H35" i="56"/>
  <c r="L35" i="56"/>
  <c r="H36" i="56"/>
  <c r="H37" i="56"/>
  <c r="L37" i="56"/>
  <c r="H38" i="56"/>
  <c r="H39" i="56"/>
  <c r="H40" i="56"/>
  <c r="H41" i="56"/>
  <c r="L41" i="56"/>
  <c r="D42" i="56"/>
  <c r="H42" i="56"/>
  <c r="L42" i="56"/>
  <c r="D43" i="56"/>
  <c r="D44" i="56"/>
  <c r="H44" i="56"/>
  <c r="L44" i="56"/>
  <c r="D45" i="56"/>
  <c r="H45" i="56"/>
  <c r="L45" i="56"/>
  <c r="D46" i="56"/>
  <c r="H46" i="56"/>
  <c r="L46" i="56"/>
  <c r="H47" i="56"/>
  <c r="D48" i="56"/>
  <c r="H48" i="56"/>
  <c r="L48" i="56"/>
  <c r="H49" i="56"/>
  <c r="H50" i="56"/>
  <c r="L50" i="56"/>
  <c r="D51" i="56"/>
  <c r="H51" i="56"/>
  <c r="L51" i="56"/>
  <c r="D52" i="56"/>
  <c r="H52" i="56"/>
  <c r="L52" i="56"/>
  <c r="H53" i="56"/>
  <c r="L53" i="56"/>
  <c r="D55" i="56"/>
  <c r="H55" i="56"/>
  <c r="L55" i="56"/>
  <c r="H57" i="56"/>
  <c r="L57" i="56"/>
  <c r="C59" i="56"/>
  <c r="H49" i="58" l="1"/>
  <c r="I44" i="57"/>
  <c r="C11" i="2"/>
  <c r="C14" i="61"/>
  <c r="C7" i="2"/>
  <c r="I187" i="58"/>
  <c r="C12" i="2"/>
  <c r="I174" i="58"/>
  <c r="E11" i="2" s="1"/>
  <c r="H171" i="58"/>
  <c r="D10" i="2"/>
  <c r="C9" i="2"/>
  <c r="E8" i="2"/>
  <c r="D12" i="2"/>
  <c r="I152" i="58"/>
  <c r="E9" i="2" s="1"/>
  <c r="C8" i="2"/>
  <c r="C6" i="2"/>
  <c r="I28" i="58"/>
  <c r="E6" i="2"/>
  <c r="D7" i="2"/>
  <c r="H22" i="58"/>
  <c r="L59" i="56"/>
  <c r="F9" i="61"/>
  <c r="F13" i="61"/>
  <c r="D14" i="61"/>
  <c r="E13" i="61"/>
  <c r="E9" i="61"/>
  <c r="D6" i="2"/>
  <c r="H172" i="58"/>
  <c r="H154" i="58"/>
  <c r="H29" i="58"/>
  <c r="D59" i="56"/>
  <c r="H59" i="56"/>
  <c r="E7" i="2" l="1"/>
  <c r="I208" i="58"/>
  <c r="E12" i="2"/>
  <c r="F14" i="61"/>
  <c r="H187" i="58"/>
  <c r="H174" i="58"/>
  <c r="D11" i="2"/>
  <c r="H152" i="58"/>
  <c r="D9" i="2"/>
  <c r="H28" i="58"/>
  <c r="E14" i="61"/>
  <c r="H89" i="58" l="1"/>
  <c r="D8" i="2"/>
  <c r="H208" i="58" l="1"/>
  <c r="D33" i="2"/>
  <c r="C13" i="50" l="1"/>
  <c r="D13" i="50"/>
  <c r="C24" i="50"/>
  <c r="D24" i="50"/>
  <c r="C31" i="50"/>
  <c r="D31" i="50"/>
  <c r="C35" i="50"/>
  <c r="D35" i="50"/>
  <c r="D25" i="50" l="1"/>
  <c r="D36" i="50" s="1"/>
  <c r="C25" i="50"/>
  <c r="C36" i="50" s="1"/>
  <c r="C9" i="44" l="1"/>
  <c r="D9" i="44"/>
  <c r="B20" i="36"/>
  <c r="C20" i="36"/>
  <c r="E33" i="2"/>
  <c r="C13" i="2"/>
  <c r="E13" i="2"/>
  <c r="D13" i="2"/>
  <c r="C22" i="2" l="1"/>
  <c r="C24" i="2" s="1"/>
  <c r="C25" i="2" s="1"/>
  <c r="C28" i="2" s="1"/>
  <c r="E22" i="2" l="1"/>
  <c r="E24" i="2" s="1"/>
  <c r="E25" i="2" s="1"/>
  <c r="E28" i="2" s="1"/>
  <c r="D22" i="2" l="1"/>
  <c r="D24" i="2" s="1"/>
  <c r="D25" i="2" s="1"/>
  <c r="D28" i="2" s="1"/>
</calcChain>
</file>

<file path=xl/sharedStrings.xml><?xml version="1.0" encoding="utf-8"?>
<sst xmlns="http://schemas.openxmlformats.org/spreadsheetml/2006/main" count="1398" uniqueCount="917">
  <si>
    <t>الباب</t>
  </si>
  <si>
    <t>الإعانات</t>
  </si>
  <si>
    <t>المجموع</t>
  </si>
  <si>
    <t>القوى العاملة</t>
  </si>
  <si>
    <t>الخدمات</t>
  </si>
  <si>
    <t>السلع الإستهلاكية</t>
  </si>
  <si>
    <t>السلع الرأسمالية</t>
  </si>
  <si>
    <t>الصيانة</t>
  </si>
  <si>
    <t>المشاريع</t>
  </si>
  <si>
    <t>الإيرادات</t>
  </si>
  <si>
    <t xml:space="preserve">   النفط والغاز الطبيعي</t>
  </si>
  <si>
    <t xml:space="preserve">   الضرائب والرسوم</t>
  </si>
  <si>
    <t xml:space="preserve">   الإستثمارات والأملاك الحكومية</t>
  </si>
  <si>
    <t xml:space="preserve">   الإعانات</t>
  </si>
  <si>
    <t xml:space="preserve">   مبيعات الأصول الرأسمالية</t>
  </si>
  <si>
    <t xml:space="preserve">   مجموع الإيرادات</t>
  </si>
  <si>
    <t>المصروفات المتكررة</t>
  </si>
  <si>
    <t xml:space="preserve">   القوى العاملة</t>
  </si>
  <si>
    <t xml:space="preserve">   الخدمات</t>
  </si>
  <si>
    <t xml:space="preserve">   السلع الإستهلاكية</t>
  </si>
  <si>
    <t xml:space="preserve">   السلع الرأسمالية</t>
  </si>
  <si>
    <t xml:space="preserve">   الصيانة</t>
  </si>
  <si>
    <t xml:space="preserve">   نفقات تحويلية</t>
  </si>
  <si>
    <t xml:space="preserve">   مجموع المصروفات المتكررة</t>
  </si>
  <si>
    <t>مصروفات المشاريع</t>
  </si>
  <si>
    <t>قوى عاملة</t>
  </si>
  <si>
    <t>خدمات</t>
  </si>
  <si>
    <t>صيانة</t>
  </si>
  <si>
    <t>نفقات تحويلية</t>
  </si>
  <si>
    <t>الضرائب والرسوم</t>
  </si>
  <si>
    <t>الإستثمارات والأملاك الحكومية</t>
  </si>
  <si>
    <t>مبيعات الأصول الرأسمالية</t>
  </si>
  <si>
    <t>المبلغ المستلم</t>
  </si>
  <si>
    <t>المبلغ المدفوع</t>
  </si>
  <si>
    <t>قروض داخلية أخرى</t>
  </si>
  <si>
    <t>تسهيلات اضافية</t>
  </si>
  <si>
    <t>التسهيلات المتوفرة</t>
  </si>
  <si>
    <t>المبلغ المستخدم</t>
  </si>
  <si>
    <t>التسهيلات الملغية</t>
  </si>
  <si>
    <t>النفط والغاز الطبيعي</t>
  </si>
  <si>
    <t>مبيعات النفط</t>
  </si>
  <si>
    <t>حقل أبوسعفة</t>
  </si>
  <si>
    <t>مبيعات الغاز</t>
  </si>
  <si>
    <t>محطة المنامة للكهرباء</t>
  </si>
  <si>
    <t>محطة سترة للكهرباء</t>
  </si>
  <si>
    <t>محطة سترة للمياه</t>
  </si>
  <si>
    <t>محطة الرفاع للكهرباء</t>
  </si>
  <si>
    <t>محطة الحد للكهرباء</t>
  </si>
  <si>
    <t>شركة نفط البحرين (بابكو)</t>
  </si>
  <si>
    <t>شركة غاز البحرين الوطنية (بناغاز)</t>
  </si>
  <si>
    <t>الشركات المحلية الاخرى</t>
  </si>
  <si>
    <t>الضرائب والرسوم النفطية</t>
  </si>
  <si>
    <t>ضريبة دخل الغاز</t>
  </si>
  <si>
    <t>رسوم تفتيش المنتجات النفطية</t>
  </si>
  <si>
    <t>الضرائب والرسوم على استهلاك السلع والمنتجات</t>
  </si>
  <si>
    <t>ضريبة البنزين</t>
  </si>
  <si>
    <t>الضرائب والرسوم على التجارة الدولية</t>
  </si>
  <si>
    <t>ضرائب جمركية على السلع الضرورية الأساسية</t>
  </si>
  <si>
    <t>ضرائب جمركية على العربات</t>
  </si>
  <si>
    <t>ضرائب جمركية على التبغ المصنع وغير المصنع ومشتقاته</t>
  </si>
  <si>
    <t>ضرائب جمركية على السلع الكمالية</t>
  </si>
  <si>
    <t>ضرائب جمركية على اليخوت والزوارق والقوارب</t>
  </si>
  <si>
    <t>ضريبة حماية الصناعة الوطنية</t>
  </si>
  <si>
    <t>رسوم التسجيل والتراخيص</t>
  </si>
  <si>
    <t>نشاطات التجارة العامة</t>
  </si>
  <si>
    <t>نشاطات الصناعة</t>
  </si>
  <si>
    <t>نشاطات الخدمات المالية</t>
  </si>
  <si>
    <t>نشاطات الخدمات المتنوعة</t>
  </si>
  <si>
    <t>رسوم تسجيل الوكالات التجارية</t>
  </si>
  <si>
    <t>تراخيص مكاتب المحاماة</t>
  </si>
  <si>
    <t>رسوم تنظيم مزاولة المهن الهندسية</t>
  </si>
  <si>
    <t>الرسوم والأتعاب الإدارية</t>
  </si>
  <si>
    <t>رسوم الجوازات</t>
  </si>
  <si>
    <t>رسوم الإقامات</t>
  </si>
  <si>
    <t>رسوم التأشيرات وشهادات عدم الممانعة</t>
  </si>
  <si>
    <t>رسوم البطاقة الشخصية</t>
  </si>
  <si>
    <t>رسوم رخص الوصول والمغادرة للسفن</t>
  </si>
  <si>
    <t>رسوم رخص العمل</t>
  </si>
  <si>
    <t>رسوم تجديد رخص العمل</t>
  </si>
  <si>
    <t>رسوم تسجيل الملكية</t>
  </si>
  <si>
    <t>رسوم نقل الملكية</t>
  </si>
  <si>
    <t>رسوم قضائية</t>
  </si>
  <si>
    <t>رسوم التوثيق</t>
  </si>
  <si>
    <t>رسوم تسجيل العربات</t>
  </si>
  <si>
    <t>رسوم رخص السياقة</t>
  </si>
  <si>
    <t>رسوم تصنيف الفنادق</t>
  </si>
  <si>
    <t>رسوم خدمات الفنادق</t>
  </si>
  <si>
    <t>حقوق توزيع أشرطة الفيديو</t>
  </si>
  <si>
    <t>رسوم فحص اللؤلؤ</t>
  </si>
  <si>
    <t>رسوم المواصفات والمقاييس</t>
  </si>
  <si>
    <t>رسوم التصميمات والعلامات التجارية</t>
  </si>
  <si>
    <t>رسوم تأشير السجل والعلامات التجارية</t>
  </si>
  <si>
    <t>رسوم فحص الذهب</t>
  </si>
  <si>
    <t>رسوم البطاقة السكانية</t>
  </si>
  <si>
    <t>رسوم تصديق المعاملات الرسمية</t>
  </si>
  <si>
    <t>رسوم المغادرة</t>
  </si>
  <si>
    <t>رسوم التصاريح</t>
  </si>
  <si>
    <t>رسوم المناقصات</t>
  </si>
  <si>
    <t>رسوم الجهة التحاسبية</t>
  </si>
  <si>
    <t>رسوم اعتماد النوعية</t>
  </si>
  <si>
    <t>رسوم تقديم الطلبات</t>
  </si>
  <si>
    <t>المنتجات الخدمية والسلعية الحكومية</t>
  </si>
  <si>
    <t>المنتجات الخدمية الحكومية</t>
  </si>
  <si>
    <t>الغرف الخاصة بالمستشفيات</t>
  </si>
  <si>
    <t>المرضى الخارجيون</t>
  </si>
  <si>
    <t>الرعاية الصحية الأساسية</t>
  </si>
  <si>
    <t>الطب الخاص المحدود</t>
  </si>
  <si>
    <t>الخدمات الطبية الخاصة</t>
  </si>
  <si>
    <t>القومسيون الطبي</t>
  </si>
  <si>
    <t>رسوم علاج اصابات العمل</t>
  </si>
  <si>
    <t>رسوم علاج اصابات حوادث الطرق</t>
  </si>
  <si>
    <t>رسوم التسجيل في كلية العلوم الصحية</t>
  </si>
  <si>
    <t>الطرود البريدية</t>
  </si>
  <si>
    <t>صناديق البريد الخاصة</t>
  </si>
  <si>
    <t>بريد العبور</t>
  </si>
  <si>
    <t>الطوابع البريدية</t>
  </si>
  <si>
    <t>مكائن التخليص الآلي</t>
  </si>
  <si>
    <t>مناولة وتخزين الحاويات</t>
  </si>
  <si>
    <t>خدمات المرفأ</t>
  </si>
  <si>
    <t>عمليات الموانىء</t>
  </si>
  <si>
    <t>خدمات الموانىء الإدارية</t>
  </si>
  <si>
    <t>قيمة الأختام الجمركية للحاويات</t>
  </si>
  <si>
    <t>الفحص بالشاشات التلفزيونية</t>
  </si>
  <si>
    <t>نزول الطائرات</t>
  </si>
  <si>
    <t>وقوف الطائرات</t>
  </si>
  <si>
    <t>استخدام الهواتف</t>
  </si>
  <si>
    <t>مواقف السيارات</t>
  </si>
  <si>
    <t>تدريب السياقة</t>
  </si>
  <si>
    <t>اشتراكات البرامج التدريبية</t>
  </si>
  <si>
    <t>الإعلانات</t>
  </si>
  <si>
    <t>اصدار الشهادات</t>
  </si>
  <si>
    <t>رسوم الإمتحانات</t>
  </si>
  <si>
    <t>دخل الحراسة</t>
  </si>
  <si>
    <t>حفر آبار المياه</t>
  </si>
  <si>
    <t>مسح الأراضي</t>
  </si>
  <si>
    <t>خدمات التخليص</t>
  </si>
  <si>
    <t>المسلخ</t>
  </si>
  <si>
    <t>المنتجات السلعية الحكومية</t>
  </si>
  <si>
    <t>مبيعات الكهرباء</t>
  </si>
  <si>
    <t>مبيعات المياه</t>
  </si>
  <si>
    <t>توصيلات الكهرباء</t>
  </si>
  <si>
    <t>توصيلات المياه</t>
  </si>
  <si>
    <t>مبيعات زراعية</t>
  </si>
  <si>
    <t>مبيعات المنتجات الحيوانية</t>
  </si>
  <si>
    <t>مبيعات المطبعة</t>
  </si>
  <si>
    <t>مبيعات المطبوعات</t>
  </si>
  <si>
    <t>مبيعات الكتب</t>
  </si>
  <si>
    <t>مبيعات المجلات والجرائد</t>
  </si>
  <si>
    <t>مبيعات الإستمارات والأوراق الرسمية</t>
  </si>
  <si>
    <t>مبيعات مكتب الهواه</t>
  </si>
  <si>
    <t>الإستثمارات</t>
  </si>
  <si>
    <t>عوائد الأسهم وحصص رأس المال</t>
  </si>
  <si>
    <t>عوائد السوق الحرة</t>
  </si>
  <si>
    <t>فوائد الأمانات</t>
  </si>
  <si>
    <t>الإيجارات</t>
  </si>
  <si>
    <t>ايجار العربات</t>
  </si>
  <si>
    <t>الإمتيازات</t>
  </si>
  <si>
    <t>الإمتيازات الحكومية</t>
  </si>
  <si>
    <t>الإعانات الخارجية</t>
  </si>
  <si>
    <t>مبيعات المعدات والأدوات</t>
  </si>
  <si>
    <t>مبيعات المعدات</t>
  </si>
  <si>
    <t>مبيعات المواد</t>
  </si>
  <si>
    <t xml:space="preserve">مبيعات الاثاث </t>
  </si>
  <si>
    <t>مبيعات الأجهزة</t>
  </si>
  <si>
    <t>مبيعات السيارات</t>
  </si>
  <si>
    <t>مبيعات المزادات</t>
  </si>
  <si>
    <t>الغرامات والجزاءات</t>
  </si>
  <si>
    <t>غرامات التأخير في تنفيذ الأعمال</t>
  </si>
  <si>
    <t>مصادرة الكفالات المالية</t>
  </si>
  <si>
    <t>الغرامات</t>
  </si>
  <si>
    <t>التعويضات</t>
  </si>
  <si>
    <t>سحب العربات</t>
  </si>
  <si>
    <t>الحوادث المرورية وتقاريرها</t>
  </si>
  <si>
    <t>استرجاع مصروفات السنوات السابقة</t>
  </si>
  <si>
    <t>تغطية المصروفات الثابتة</t>
  </si>
  <si>
    <t>كلفة العمال والموظفين</t>
  </si>
  <si>
    <t>فروق مبيعات الطوابع المالية</t>
  </si>
  <si>
    <t>التركات المصادرة</t>
  </si>
  <si>
    <t>إيرادات غير مصنفة</t>
  </si>
  <si>
    <t>التبويــب</t>
  </si>
  <si>
    <t xml:space="preserve"> بند </t>
  </si>
  <si>
    <t>قسم</t>
  </si>
  <si>
    <t>باب</t>
  </si>
  <si>
    <t>نوع</t>
  </si>
  <si>
    <t>الفعلي</t>
  </si>
  <si>
    <t>البيـــان</t>
  </si>
  <si>
    <t>مبيعات أصول رأسمالية</t>
  </si>
  <si>
    <t>الفرق</t>
  </si>
  <si>
    <t>الفرق بين المبلغ المستلم والمدفوع</t>
  </si>
  <si>
    <t>الإعتمادات المدورة من سنوات سابقة</t>
  </si>
  <si>
    <t>مجموع المصروفات</t>
  </si>
  <si>
    <t xml:space="preserve"> المجموع</t>
  </si>
  <si>
    <t>تسهيلات غير مستخدمة في  بداية السنة</t>
  </si>
  <si>
    <t>وزارة الدفاع</t>
  </si>
  <si>
    <t>وزارة الداخلية</t>
  </si>
  <si>
    <t>وزارة الخارجية</t>
  </si>
  <si>
    <t>وزارة التربية والتعليم</t>
  </si>
  <si>
    <t>وزارة الصحة</t>
  </si>
  <si>
    <t>المؤسسة العامة للشباب والرياضة</t>
  </si>
  <si>
    <t>الحرس الوطنى</t>
  </si>
  <si>
    <t>وزارة النفط</t>
  </si>
  <si>
    <t>ديوان الخدمة المدنية</t>
  </si>
  <si>
    <t>محطة الحد للماء</t>
  </si>
  <si>
    <t>تزويد المطار بالمعلومات</t>
  </si>
  <si>
    <t>مبيعات المخزون</t>
  </si>
  <si>
    <t>مبيعات الأراضى</t>
  </si>
  <si>
    <t>الربح المحقق ( المصاريف العمومية )</t>
  </si>
  <si>
    <t>الوفر (التجاوز)</t>
  </si>
  <si>
    <t xml:space="preserve">المجموع </t>
  </si>
  <si>
    <t>بيان القرض</t>
  </si>
  <si>
    <t>المجموع/ الرصيد</t>
  </si>
  <si>
    <t xml:space="preserve">  الاعتماد</t>
  </si>
  <si>
    <t>الوزارة أو الجهة الحكومية</t>
  </si>
  <si>
    <t>البيان</t>
  </si>
  <si>
    <t>الحرس الوطني</t>
  </si>
  <si>
    <t>جهاز المساحة والتسجيل العقاري</t>
  </si>
  <si>
    <t>المحافظات</t>
  </si>
  <si>
    <t>وزارة شئون مجلس الوزراء</t>
  </si>
  <si>
    <t>إدارة المخازن المركزية</t>
  </si>
  <si>
    <t>المجالس البلدية</t>
  </si>
  <si>
    <t>المحكمة الدستورية</t>
  </si>
  <si>
    <t>الأوقاف الجعفرية</t>
  </si>
  <si>
    <t>جامعة البحرين</t>
  </si>
  <si>
    <t>بيت القرآن</t>
  </si>
  <si>
    <t>مجلس الشورى</t>
  </si>
  <si>
    <t>مجلس النواب</t>
  </si>
  <si>
    <t>المجلس الأعلى للشئون الإسلامية</t>
  </si>
  <si>
    <t>نصيب البحرين في مجلس التعاون</t>
  </si>
  <si>
    <t>مساعدات حكومية</t>
  </si>
  <si>
    <t>حصة ومساهمة الحكومة في أنظمة التقاعد</t>
  </si>
  <si>
    <t>إشتراكات ومساهمات في منظمات الأمم المتحدة</t>
  </si>
  <si>
    <t>إلتزامات متنوعة</t>
  </si>
  <si>
    <t>تقديرات أخرى للوزارات والجهات الحكومية</t>
  </si>
  <si>
    <t>تمويل الأخطار</t>
  </si>
  <si>
    <t>الميزانية التحويلية</t>
  </si>
  <si>
    <t xml:space="preserve">الميزانية التحويلية </t>
  </si>
  <si>
    <t>البيــان</t>
  </si>
  <si>
    <t>مجموع المصروفات المتكررة</t>
  </si>
  <si>
    <t>البيـان</t>
  </si>
  <si>
    <t>المطلوبات المستحقة:</t>
  </si>
  <si>
    <t>هي المطلوبات المستحقة على الوزارات والجهات الحكومية، وذلك للمعاملات المالية التي تمت معالجتها كمصروفات ولم يتم سدادها حتى نهاية السنة المالية.</t>
  </si>
  <si>
    <t>المصروفات المستحقة</t>
  </si>
  <si>
    <t xml:space="preserve">وزارة المالية </t>
  </si>
  <si>
    <t>التعديل</t>
  </si>
  <si>
    <t>الاعتمادات بعد التعديل</t>
  </si>
  <si>
    <t>التسهيلات غير المستخدمة في نهاية السنة</t>
  </si>
  <si>
    <t>نسبة الصرف %</t>
  </si>
  <si>
    <t>دينار بحريني</t>
  </si>
  <si>
    <t>إيرادات النفط والغاز الطبيعي</t>
  </si>
  <si>
    <t>مبيعات الغاز الطبيعي</t>
  </si>
  <si>
    <t>صافي إيرادات النفط والغاز الطبيعي</t>
  </si>
  <si>
    <t>2- إيرادات النفط والغاز الطبيعي</t>
  </si>
  <si>
    <t>6- ميزانية المصروفات المتكررة والمشاريع</t>
  </si>
  <si>
    <t>7- الميزانية الأصلية والتعديل والمناقلات للمصروفات المتكررة</t>
  </si>
  <si>
    <t>3- الإيرادات والمصروفات مصنفة حسب الوزارات والجهات الحكومية</t>
  </si>
  <si>
    <t>3- الإيرادات والمصروفات مصنفة حسب الوزارات والجهات الحكومية (تتمة)</t>
  </si>
  <si>
    <t>إجمالي الإيرادات</t>
  </si>
  <si>
    <t>إيرادات حقل أبو سعفة</t>
  </si>
  <si>
    <t>إجمالي التكاليف</t>
  </si>
  <si>
    <t>صافي الإيرادات</t>
  </si>
  <si>
    <t>حقل البحرين والمصفاة</t>
  </si>
  <si>
    <t>جهاز الأمن الوطني</t>
  </si>
  <si>
    <t xml:space="preserve">وزارة العمل </t>
  </si>
  <si>
    <t>مبيعات الحرف اليدوية</t>
  </si>
  <si>
    <t>الهيئة الوطنية للنفط والغاز</t>
  </si>
  <si>
    <t xml:space="preserve">فوائد الدين الحكومي </t>
  </si>
  <si>
    <t>شئون الطيران المدني</t>
  </si>
  <si>
    <t xml:space="preserve">5- الإيرادات مصنفة حسب الأبواب والأقسام والبنود </t>
  </si>
  <si>
    <t>ضرائب ورسوم نفطية</t>
  </si>
  <si>
    <t>5- الإيرادات مصنفة حسب الأبواب والأقسام والبنود (تتمة)</t>
  </si>
  <si>
    <t>7- الميزانية الأصلية والتعديل والمناقلات للمصروفات المتكررة (تتمة)</t>
  </si>
  <si>
    <t>وزارة العمل</t>
  </si>
  <si>
    <t xml:space="preserve"> بيان الإيرادات والمصروفات الموحد للدولة</t>
  </si>
  <si>
    <t>قطاع الإدارة العامة</t>
  </si>
  <si>
    <t>قطاع البنية الأساسية</t>
  </si>
  <si>
    <t>الميزانيات المتنوعة</t>
  </si>
  <si>
    <t>الميزانيات التحويلية</t>
  </si>
  <si>
    <t>أذونات الخزينة</t>
  </si>
  <si>
    <t>الارتباطات المالية:</t>
  </si>
  <si>
    <t>وزارة الصناعة والتجارة</t>
  </si>
  <si>
    <t xml:space="preserve">حسابات تحت إشراف وزارة المالية </t>
  </si>
  <si>
    <t>قطاع الخدمات الإجتماعية</t>
  </si>
  <si>
    <t>صكوك التأجير الإسلامية</t>
  </si>
  <si>
    <t>صكوك السلم الإسلامية</t>
  </si>
  <si>
    <t>قطاع الخدمات الإقتصادية</t>
  </si>
  <si>
    <t>مجلس التنمية الإقتصادية</t>
  </si>
  <si>
    <t>اعتمادات المصروفات المتكررة</t>
  </si>
  <si>
    <t>اعتمادات المشاريع</t>
  </si>
  <si>
    <t>هيئة البحرين للمؤتمرات والمعارض</t>
  </si>
  <si>
    <t>مبيعات مباني</t>
  </si>
  <si>
    <t>معهد البحرين للتنمية السياسية</t>
  </si>
  <si>
    <t>هيئة تنظيم سوق العمل</t>
  </si>
  <si>
    <t>صندوق الضمان الاجتماعي</t>
  </si>
  <si>
    <t>دعم السلع الغذائية</t>
  </si>
  <si>
    <t>الجهات ذات الميزانيات الملحقة والمستقلة</t>
  </si>
  <si>
    <t>الفوائد على القروض والصكوك</t>
  </si>
  <si>
    <t xml:space="preserve">1- كشف المقبوضات والمدفوعات </t>
  </si>
  <si>
    <t>المقبوضات</t>
  </si>
  <si>
    <t xml:space="preserve"> النفط والغاز الطبيعي</t>
  </si>
  <si>
    <t xml:space="preserve"> الضرائب والرسوم</t>
  </si>
  <si>
    <t xml:space="preserve"> الإعانات</t>
  </si>
  <si>
    <t xml:space="preserve"> القوى العاملة</t>
  </si>
  <si>
    <t xml:space="preserve"> الخدمات</t>
  </si>
  <si>
    <t xml:space="preserve"> الصيانة</t>
  </si>
  <si>
    <t xml:space="preserve"> نفقات تحويلية</t>
  </si>
  <si>
    <t xml:space="preserve"> مشتريات المخزون</t>
  </si>
  <si>
    <t xml:space="preserve"> مدفوعات اخرى</t>
  </si>
  <si>
    <t xml:space="preserve">صافي التدفقات النقدية من الأنشطة التشغيلية </t>
  </si>
  <si>
    <t xml:space="preserve"> عوائد الاستثمارات والأملاك الحكومية</t>
  </si>
  <si>
    <t>2- المطلوبات المستحقة (الذمم الدائنة)</t>
  </si>
  <si>
    <t xml:space="preserve">3- المصروفات المستحقة </t>
  </si>
  <si>
    <t xml:space="preserve"> </t>
  </si>
  <si>
    <t>5,4,2</t>
  </si>
  <si>
    <t>5,4</t>
  </si>
  <si>
    <t>5,4,3</t>
  </si>
  <si>
    <t>9,8,6</t>
  </si>
  <si>
    <t>9,8,7,6,3</t>
  </si>
  <si>
    <t>وزارة شئون مجلسي الشورى والنواب</t>
  </si>
  <si>
    <t>شئون الجمارك</t>
  </si>
  <si>
    <t xml:space="preserve">شئون الجمارك </t>
  </si>
  <si>
    <t>حصة الحكومة في التأمين ضد التعطل</t>
  </si>
  <si>
    <t>إجمالي المقبوضات التشغيلية</t>
  </si>
  <si>
    <t xml:space="preserve">إجمالي المدفوعات التشغيلية </t>
  </si>
  <si>
    <t>وزارة الإسكان</t>
  </si>
  <si>
    <t>هيئة الكهرباء والماء</t>
  </si>
  <si>
    <t>الطيران الملكي</t>
  </si>
  <si>
    <t>رسوم هيئة تنظيم سوق العمل</t>
  </si>
  <si>
    <t>مصروفات مشاريع التسليح والتطوير</t>
  </si>
  <si>
    <t>الميزانيات التحويلية وحسابات تحت اشراف وزارة المالية</t>
  </si>
  <si>
    <t>وزارة شئون البلديات والزراعة - شئون البلديات</t>
  </si>
  <si>
    <t>رسوم الأشعة</t>
  </si>
  <si>
    <t>رسوم المختبر</t>
  </si>
  <si>
    <t xml:space="preserve">رسوم العمليات </t>
  </si>
  <si>
    <t>رسوم الولادة</t>
  </si>
  <si>
    <t>الإعانات وتسديد فوائد القروض</t>
  </si>
  <si>
    <t>كلية المعلمين (جامعة البحرين)</t>
  </si>
  <si>
    <t>صندوق النفقة</t>
  </si>
  <si>
    <t>بوليتكنك البحرين</t>
  </si>
  <si>
    <t>حساب الاحتياطي (3%)</t>
  </si>
  <si>
    <t xml:space="preserve"> الإعانات و تسديد فوائد القروض</t>
  </si>
  <si>
    <t>صكوك التأجير الإسلامية الدولية</t>
  </si>
  <si>
    <t xml:space="preserve">قروض صناديق التنمية </t>
  </si>
  <si>
    <t>عوائد الاستثمارات في النفط</t>
  </si>
  <si>
    <t>توزيعات أرباح مستلمة (الشركة القابضة للنفط والغاز)</t>
  </si>
  <si>
    <t xml:space="preserve">9- المصروفات المتكررة مصنفة حسب الأبواب والأقسام والبنود </t>
  </si>
  <si>
    <t>نفقات القوى العاملة</t>
  </si>
  <si>
    <t>وظائف البحرينيين</t>
  </si>
  <si>
    <t>الرواتب الأساسية</t>
  </si>
  <si>
    <t>العمل الإضافي</t>
  </si>
  <si>
    <t>علاوة السيارة والمواصلات</t>
  </si>
  <si>
    <t>علاوات شخصية أخرى</t>
  </si>
  <si>
    <t>بدل التفرغ للعمل الحكومي للأطباء الاستشاريين</t>
  </si>
  <si>
    <t>تكاليف السكن</t>
  </si>
  <si>
    <t>وظائف غير البحرينيين</t>
  </si>
  <si>
    <t xml:space="preserve">بدل اغتراب </t>
  </si>
  <si>
    <t>تكاليف أخرى</t>
  </si>
  <si>
    <t>الوظائف المؤقتة للبحرينيين</t>
  </si>
  <si>
    <t>الوظائف المؤقتة لغير البحرينيين</t>
  </si>
  <si>
    <t>تدريب الموظفين داخل البحرين</t>
  </si>
  <si>
    <t>مخصصات التدريب</t>
  </si>
  <si>
    <t>تكاليف المقررات الدراسية للحاسب الآلي</t>
  </si>
  <si>
    <t>تكاليف الكتب وأدوات القرطاسية</t>
  </si>
  <si>
    <t>9- المصروفات المتكررة مصنفة حسب الأبواب والأقسام والبنود (تتمة)</t>
  </si>
  <si>
    <t>تدريب الموظفين خارج البحرين</t>
  </si>
  <si>
    <t>علاوات التدريب</t>
  </si>
  <si>
    <t>أجور السفر</t>
  </si>
  <si>
    <t>أدوات ومعدات أخرى</t>
  </si>
  <si>
    <t>الفوائد النقدية والعينية للموظفين</t>
  </si>
  <si>
    <t>نظام التقاعد للعسكريين البحرينيين</t>
  </si>
  <si>
    <t>نظام المكافآت للعسكريين غير البحرينيين</t>
  </si>
  <si>
    <t>إيجار المركبات والشاحنات</t>
  </si>
  <si>
    <t>ملابس للموظفين</t>
  </si>
  <si>
    <t>أغذية للموظفين</t>
  </si>
  <si>
    <t xml:space="preserve">توريد الأيدي العاملة </t>
  </si>
  <si>
    <t>العمل الجزئي</t>
  </si>
  <si>
    <t>نفقات الخدمات</t>
  </si>
  <si>
    <t>مؤتمرات داخل البحرين</t>
  </si>
  <si>
    <t>مؤتمرات ومهمات رسمية خارج البحرين</t>
  </si>
  <si>
    <t>نفقات المهام الرسمية</t>
  </si>
  <si>
    <t>نفقات إقامة المعارض داخل وخارج البحرين</t>
  </si>
  <si>
    <t>نفقات إقامة الدورات الرياضية داخل البحرين</t>
  </si>
  <si>
    <t>نفقات إقامة الدورات الرياضية خارج البحرين</t>
  </si>
  <si>
    <t>نفقات الضيافة داخل البحرين</t>
  </si>
  <si>
    <t>تكاليف تركيب واستخدام الهاتف</t>
  </si>
  <si>
    <t>أجهزة الإتصال الداخلي</t>
  </si>
  <si>
    <t>تكاليف تركيب واستخدام الأجهزة اللاسلكية</t>
  </si>
  <si>
    <t>تكاليف المنافع العامة</t>
  </si>
  <si>
    <t>تكاليف توصيل واستخدام الكهرباء</t>
  </si>
  <si>
    <t>رسوم البلدية بأنواعها</t>
  </si>
  <si>
    <t>إيجار الأراضي</t>
  </si>
  <si>
    <t>إيجار وحدة الحاسب الآلي</t>
  </si>
  <si>
    <t>إيجار وحدة الحاسب الآلي المساعدة</t>
  </si>
  <si>
    <t>إيجار برامج التشغيل والبرامج التطبيقية</t>
  </si>
  <si>
    <t>إيجار الحاسب الآلي الشخصي</t>
  </si>
  <si>
    <t>إيجار العدد والآليات الثقيلة</t>
  </si>
  <si>
    <t>إيجار الأجهزة والمعدات</t>
  </si>
  <si>
    <t>التأمين والنقل والتنظيف</t>
  </si>
  <si>
    <t>التأمين على محطات الكهرباء وتحلية المياه</t>
  </si>
  <si>
    <t>التأمين على المركبات</t>
  </si>
  <si>
    <t>التأمين على المباني وموجودات المكتب</t>
  </si>
  <si>
    <t>التأمين على الأجهزة والآلات والمعدات</t>
  </si>
  <si>
    <t>التأمين على السفن والطائرات</t>
  </si>
  <si>
    <t>الإعلان والطباعة والإشتراكات</t>
  </si>
  <si>
    <t xml:space="preserve">الإعلان </t>
  </si>
  <si>
    <t>الإشتراكات في الجرائد والمجلات والنشرات</t>
  </si>
  <si>
    <t xml:space="preserve">الإشتراكات في المعارض والجمعيات والأندية </t>
  </si>
  <si>
    <t>الإشتراكات في  الهيئات والمنظمات بأنواعها</t>
  </si>
  <si>
    <t>الطباعة</t>
  </si>
  <si>
    <t>خدمات متنوعة</t>
  </si>
  <si>
    <t>أمن وحراسة</t>
  </si>
  <si>
    <t>الرسوم والعمولات</t>
  </si>
  <si>
    <t>استشارات فنية وأبحاث ودراسات</t>
  </si>
  <si>
    <t>بعثات دراسية لغير الموظفين</t>
  </si>
  <si>
    <t>نفقات العلاج في الخارج</t>
  </si>
  <si>
    <t>خدمات متنوعة أخرى</t>
  </si>
  <si>
    <t xml:space="preserve">خدمات عسكرية </t>
  </si>
  <si>
    <t>اعتمادات محولة</t>
  </si>
  <si>
    <t>الغاز</t>
  </si>
  <si>
    <t>غاز لتوليد الكهرباء</t>
  </si>
  <si>
    <t>غاز لتشغيل محطات المياه</t>
  </si>
  <si>
    <t>وقود ومواد تزييت وتشحيم</t>
  </si>
  <si>
    <t>مواد تزييت وتشحيم</t>
  </si>
  <si>
    <t>وقود وزيوت للطائرات</t>
  </si>
  <si>
    <t>وقود وزيوت أخرى</t>
  </si>
  <si>
    <t>مؤن ومواد وأدوات</t>
  </si>
  <si>
    <t>مشتريات المياه (الكهرباء والماء)</t>
  </si>
  <si>
    <t>مشتريات الكهرباء (الكهرباء والماء)</t>
  </si>
  <si>
    <t>مشتريات الكهرباء (الكهرباء والماء- الحد)</t>
  </si>
  <si>
    <t>مركبات كيماوية وإبادة الحشرات</t>
  </si>
  <si>
    <t>عدد وأدوات خفيفة متنوعة</t>
  </si>
  <si>
    <t>زينة للمناسبات</t>
  </si>
  <si>
    <t>نفقات متنوعة</t>
  </si>
  <si>
    <t>فروقات الأسعار</t>
  </si>
  <si>
    <t>استبعاد المخزون المستهلك</t>
  </si>
  <si>
    <t>نفقات عسكرية</t>
  </si>
  <si>
    <t>مطبوعات وأدوات قرطاسية</t>
  </si>
  <si>
    <t>أدوات قرطاسية للحاسب الآلي</t>
  </si>
  <si>
    <t>أدوات قرطاسية</t>
  </si>
  <si>
    <t>مواد طباعة وتصوير</t>
  </si>
  <si>
    <t>كتب</t>
  </si>
  <si>
    <t>الخرائط والملصقات</t>
  </si>
  <si>
    <t>أدوية ومواد طبية</t>
  </si>
  <si>
    <t>عقاقير وأدوية</t>
  </si>
  <si>
    <t>مواد جراحة</t>
  </si>
  <si>
    <t>مواد أشعة</t>
  </si>
  <si>
    <t>مواد مختبرية</t>
  </si>
  <si>
    <t>تكاليف البرامج الإعلامية</t>
  </si>
  <si>
    <t>برامج الدعاية والإعلان</t>
  </si>
  <si>
    <t>برامج تعليمية</t>
  </si>
  <si>
    <t>برامج تلفزيونية</t>
  </si>
  <si>
    <t>نفقات السلع الرأسمالية</t>
  </si>
  <si>
    <t>مشتريات الأثاث</t>
  </si>
  <si>
    <t>مشتريات سيارات الركاب</t>
  </si>
  <si>
    <t>مشتريات السيارات ذات الطبيعة الخاصة</t>
  </si>
  <si>
    <t>مشتريات السفن والمعدات البحرية</t>
  </si>
  <si>
    <t>مشتريات العدد والآلات الثقيلة</t>
  </si>
  <si>
    <t>مشتريات الآلات والمعدات</t>
  </si>
  <si>
    <t>مشتريات الدراجات النارية والهوائية</t>
  </si>
  <si>
    <t xml:space="preserve">الأصول البديلة </t>
  </si>
  <si>
    <t>مشتريات وحدة الحاسب الآلي المركزية</t>
  </si>
  <si>
    <t>مشتريات أجهزة الحاسب الآلي المساعدة</t>
  </si>
  <si>
    <t>مشتريات الحاسب الآلي الشخصي</t>
  </si>
  <si>
    <t>مشتريات برامج التشغيل والبرامج التطبيقية</t>
  </si>
  <si>
    <t>الأصول البديلة للحاسب الآلي</t>
  </si>
  <si>
    <t>أجهزة تلفزيونية</t>
  </si>
  <si>
    <t>أجهزة إذاعية</t>
  </si>
  <si>
    <t>أجهزة طبية</t>
  </si>
  <si>
    <t>أجهزة سلكية ولاسلكية</t>
  </si>
  <si>
    <t>الأصول البديلة للأجهزة المتنوعة</t>
  </si>
  <si>
    <t xml:space="preserve"> أجهزة تلفزيونية</t>
  </si>
  <si>
    <t>التخلص من الأجهزة السلكية واللاسلكية</t>
  </si>
  <si>
    <t>الطيور والمواشي</t>
  </si>
  <si>
    <t>أصول ثابتة</t>
  </si>
  <si>
    <t>إضافات الأصول الثابتة</t>
  </si>
  <si>
    <t>إضافات المعدات الأخرى</t>
  </si>
  <si>
    <t>إضافات الآلات والمعدات</t>
  </si>
  <si>
    <t>إضافات المعدات اللاسلكية</t>
  </si>
  <si>
    <t>إضافات معدات أجهزة التبريد</t>
  </si>
  <si>
    <t>إضافات المعدات الطبية</t>
  </si>
  <si>
    <t>إضافات المكونات المادية للحاسب الآلي</t>
  </si>
  <si>
    <t>إضافات برامج الحاسب الآلي</t>
  </si>
  <si>
    <t>احتياطي سنوات سابقة</t>
  </si>
  <si>
    <t>مصاريف الأصول</t>
  </si>
  <si>
    <t>تحويل اعتماد خارجي</t>
  </si>
  <si>
    <t>تحويل اعتماد داخلى</t>
  </si>
  <si>
    <t>نفقات الصيانة</t>
  </si>
  <si>
    <t>صيانة المباني الحكومية</t>
  </si>
  <si>
    <t xml:space="preserve"> صيانة السفن والمعدات البحرية</t>
  </si>
  <si>
    <t>صيانة أجهزة الحاسب الآلي المساعدة</t>
  </si>
  <si>
    <t>صيانة الحاسب الآلي الشخصي</t>
  </si>
  <si>
    <t>صيانة برامج التشغيل والبرامج التطبيقية</t>
  </si>
  <si>
    <t>صيانات أخرى</t>
  </si>
  <si>
    <t>صيانات متنوعة</t>
  </si>
  <si>
    <t>نفقات تحويلية محلية</t>
  </si>
  <si>
    <t>اللجنة العليا لرعاية شئون المعاقين</t>
  </si>
  <si>
    <t>تحويلات خارجية</t>
  </si>
  <si>
    <t>الفوائد المستحقة للقروض الخارجية</t>
  </si>
  <si>
    <t>الصندوق السعودي للتنمية</t>
  </si>
  <si>
    <t>صندوق أبوظبي للإنماء الإقتصادي</t>
  </si>
  <si>
    <t>الصندوق العربي للإنماء الإقتصادي والإجتماعي</t>
  </si>
  <si>
    <t>الصندوق الكويتي للتنمية الإقتصادية العربية</t>
  </si>
  <si>
    <t>الصندوق الإسلامي</t>
  </si>
  <si>
    <t>الفوائد المستحقة للقروض الداخلية</t>
  </si>
  <si>
    <t>فوائد أذونات الخزينة</t>
  </si>
  <si>
    <t>فوائد أخرى</t>
  </si>
  <si>
    <t>فوائد صكوك السلم الإسلامية</t>
  </si>
  <si>
    <t>إعانة المواد الغذائية</t>
  </si>
  <si>
    <t>الطحين</t>
  </si>
  <si>
    <t>لحوم الأبقار والأغنام</t>
  </si>
  <si>
    <t>لحوم الدجاج</t>
  </si>
  <si>
    <t>الشوار</t>
  </si>
  <si>
    <t>مساعدات الأسر الفقيرة</t>
  </si>
  <si>
    <t>مساعدات الجمعيات</t>
  </si>
  <si>
    <t>مساعدات الأندية في الداخل</t>
  </si>
  <si>
    <t>مساعدات أخرى</t>
  </si>
  <si>
    <t>المنح والمساعدات الأخرى</t>
  </si>
  <si>
    <t>-</t>
  </si>
  <si>
    <t>(دينار بحريني)</t>
  </si>
  <si>
    <t>نفقات السلع الإستهلاكية</t>
  </si>
  <si>
    <t>(دينار بحرينى)</t>
  </si>
  <si>
    <t>15,7,6</t>
  </si>
  <si>
    <t>16,6</t>
  </si>
  <si>
    <t xml:space="preserve">   الإعانات وتسديد فوائد القروض</t>
  </si>
  <si>
    <t xml:space="preserve">الإعانات </t>
  </si>
  <si>
    <t>علاوة خاصة</t>
  </si>
  <si>
    <t>مؤتمرات داخلية</t>
  </si>
  <si>
    <t>هيئة شئون الإعلام</t>
  </si>
  <si>
    <t>وزارة العدل والشئون الإسلامية والأوقاف- شئون العدل</t>
  </si>
  <si>
    <t>مجلس المناقصات والمزايدات</t>
  </si>
  <si>
    <t>وزارة العدل والشئون الإسلامية والأوقاف- الشئون الإسلامية</t>
  </si>
  <si>
    <t>سندات التنمية الحكومية الدولية</t>
  </si>
  <si>
    <t>(آلاف الدنانير)</t>
  </si>
  <si>
    <t>يقصد بها الارتباطات المالية الخاصة بمشتريات المصروفات المتكررة والمشاريع التي صدرت لها أوامر شراء أو أوامر تنفيذ عقود ولكن لم يتم استلام أو تنفيذ المشتريات المطلوبة من قبل المجهز أو المتعاقد معه حتى نهاية السنة المالية.</t>
  </si>
  <si>
    <t>مشتريات الطائرات ومعداتها</t>
  </si>
  <si>
    <t>صيانة الدراجات النارية والهوائية</t>
  </si>
  <si>
    <t>صيانة السفن والمعدات البحرية</t>
  </si>
  <si>
    <t>صيانة الأثاث</t>
  </si>
  <si>
    <t>صيانة العدد والآليات الثقيلة</t>
  </si>
  <si>
    <t>صيانة الآلات والمعدات</t>
  </si>
  <si>
    <t>صيانة وحدة الحاسب الآلي المركزية</t>
  </si>
  <si>
    <t>صيانة أجهزة إطفاء الحريق</t>
  </si>
  <si>
    <t>صيانة الأجهزة الأخرى</t>
  </si>
  <si>
    <t>صيانة المصاعد</t>
  </si>
  <si>
    <t>صيانة شبكات توزيع المياه العامة</t>
  </si>
  <si>
    <t>صيانة محطات إنتاج المياه</t>
  </si>
  <si>
    <t>صيانة الشبكات الكهربائية العامة</t>
  </si>
  <si>
    <t>صيانة محطات توليد وتوزيع الكهرباء</t>
  </si>
  <si>
    <t>صيانة مهابط الطائرات</t>
  </si>
  <si>
    <t>صيانات متنوعة أخرى</t>
  </si>
  <si>
    <t>مساعدات أندية الطلبة في الخارج</t>
  </si>
  <si>
    <t>مساعدات اللجان المختلفة لعمال البحرين</t>
  </si>
  <si>
    <t>أجهزة تصوير ونسخ ومعالجة الكلمات</t>
  </si>
  <si>
    <t>أجهزة زراعية</t>
  </si>
  <si>
    <t>أجهزة تبريد وتدفئة</t>
  </si>
  <si>
    <t>أجهزة إطفاء الحريق</t>
  </si>
  <si>
    <t>أجهزة أخرى</t>
  </si>
  <si>
    <t xml:space="preserve">وزارة العدل والشئون الإسلامية  والأوقاف- الشئون الإسلامية </t>
  </si>
  <si>
    <t>وزارة العدل والشئون الإسلامية والأوقاف - شئون العدل</t>
  </si>
  <si>
    <t>هيئة التشريع والإفتاء القانوني</t>
  </si>
  <si>
    <t>وزارة العدل والشئون الإسلامية والأوقاف - الشئون الإسلامية</t>
  </si>
  <si>
    <t>ديوان الرقابة المالية والإدارية</t>
  </si>
  <si>
    <t>مبيعات الغاز- محطات الكهرباء والماء</t>
  </si>
  <si>
    <t>وزارة العدل والشئون الإسلامية والأوقاف-الشئون الإسلامية</t>
  </si>
  <si>
    <t>11- مصروفات المشاريع مصنفة حسب الوزارات والجهات الحكومية</t>
  </si>
  <si>
    <t>سندات التنمية الحكومية المحلية</t>
  </si>
  <si>
    <t>11,6,3</t>
  </si>
  <si>
    <t>العجز للسنة</t>
  </si>
  <si>
    <t>بيان الاعتمادات المدورة</t>
  </si>
  <si>
    <t xml:space="preserve">      الفعلي</t>
  </si>
  <si>
    <t>الإيضاحات</t>
  </si>
  <si>
    <t>وزارة الدفاع (إيضاح رقم 13)</t>
  </si>
  <si>
    <t>هيئة الكهرباء والماء (إيضاح رقم 12)</t>
  </si>
  <si>
    <t>الاعتماد</t>
  </si>
  <si>
    <t xml:space="preserve">الاعتماد </t>
  </si>
  <si>
    <t xml:space="preserve">    الفرق</t>
  </si>
  <si>
    <t>الاعتماد الإضافي</t>
  </si>
  <si>
    <t>الاعتمادات المدورة من سنوات سابقة</t>
  </si>
  <si>
    <t>الأوقاف السنية</t>
  </si>
  <si>
    <t>دعم برنامج الاسكان (علاوة الإيجار)</t>
  </si>
  <si>
    <t>دعم برنامج الاسكان (تخفيض الأقساط الاسكانية)</t>
  </si>
  <si>
    <t>الهيئه الوطنية لتنظيم المهن والخدمات الصحية</t>
  </si>
  <si>
    <t xml:space="preserve">   الإجمالي</t>
  </si>
  <si>
    <t>توظيف وإجازة وإنهاء عقود الموظفين</t>
  </si>
  <si>
    <t>غاز للاستخدامات الأخرى</t>
  </si>
  <si>
    <t>كساء وأغذية لغير الموظفين</t>
  </si>
  <si>
    <t>مجموع القروض الخارجية</t>
  </si>
  <si>
    <t>مكافأة خاصة</t>
  </si>
  <si>
    <t>مركز الشيخ محمد بن خليفة آل خليفة التخصصي للقلب (إيضاح رقم 13)</t>
  </si>
  <si>
    <t>الأمانة العامة للمجلس الأعلى للشباب والرياضة</t>
  </si>
  <si>
    <t>وزارة الثقافة</t>
  </si>
  <si>
    <t>نادى راشد للفروسية وسباق الخيل</t>
  </si>
  <si>
    <t>إشتراكات أخرى</t>
  </si>
  <si>
    <t>مركبات كيماوية وإبادة الحشرات (غير مخزنة)</t>
  </si>
  <si>
    <t>عقاقير وأدوية (غير مخزنة)</t>
  </si>
  <si>
    <t>مواد جراحة (غير مخزنة)</t>
  </si>
  <si>
    <t>مواد أشعة (غير مخزنة)</t>
  </si>
  <si>
    <t>مواد مختبرية (غير مخزنة)</t>
  </si>
  <si>
    <t>إضافات الأثاث</t>
  </si>
  <si>
    <t>تصفية مصاريف الأثاث</t>
  </si>
  <si>
    <t>تصفية مصاريف الأجهزة</t>
  </si>
  <si>
    <t>تصفية مصاريف الأجهزة والآلات</t>
  </si>
  <si>
    <t>تصفية مصاريف سلكية ولاسلكية</t>
  </si>
  <si>
    <t>تصفية مصاريف أجهزة التكييف</t>
  </si>
  <si>
    <t>تصفية مصاريف الأجهزة الطبية</t>
  </si>
  <si>
    <t>تصفية المكونات المادية للحاسب الآلي</t>
  </si>
  <si>
    <t>تصفية برامج الحاسب الآلي</t>
  </si>
  <si>
    <t>صندوق قطر للتنمية</t>
  </si>
  <si>
    <t>المؤسسة العامة للموانئ البحرية</t>
  </si>
  <si>
    <t>الأخبار والخدمات الإعلامية</t>
  </si>
  <si>
    <t xml:space="preserve">وزارة الثقافة </t>
  </si>
  <si>
    <t>إعانة الغاز- هيئة الكهرباء والماء</t>
  </si>
  <si>
    <t>معهد البحرين للإدارة العامة</t>
  </si>
  <si>
    <t>غرفة البحرين لتسوية المنازعات الاقتصادية والمالية والإستثمارية</t>
  </si>
  <si>
    <t>نادي راشد للفروسية وسباق الخيل</t>
  </si>
  <si>
    <t>المؤسسة الوطنية لحقوق الإنسان</t>
  </si>
  <si>
    <t>مركز عيسى الثقافي</t>
  </si>
  <si>
    <t>اللجنة التنفيذية لإنتخابات ممثلي مجلس النواب</t>
  </si>
  <si>
    <t>معرض البحرين الدولي للطيران</t>
  </si>
  <si>
    <t>قصر القضيبية</t>
  </si>
  <si>
    <t>دعم الأسر محدودة الدخل</t>
  </si>
  <si>
    <t>المؤسسة الخيرية الملكية</t>
  </si>
  <si>
    <t>الميزانية التحويلية (إيضاح رقم 10)</t>
  </si>
  <si>
    <t>نسبة الصرف
 %</t>
  </si>
  <si>
    <t>نسبة 
الصرف
 %</t>
  </si>
  <si>
    <t>نسبة 
التحصيل
 %</t>
  </si>
  <si>
    <t>وزارة  الصناعة والتجارة</t>
  </si>
  <si>
    <t>احتياطي الأجيال القادمة- حقل أبوسعفة</t>
  </si>
  <si>
    <t>شركة المنيوم البحرين (ألبا)</t>
  </si>
  <si>
    <t>الاعتمادات 
الأصلية</t>
  </si>
  <si>
    <t>الاعتماد 
الإضافي</t>
  </si>
  <si>
    <t xml:space="preserve">الاعتمادات 
المتوفرة  </t>
  </si>
  <si>
    <t>المصروفات 
الفعلية</t>
  </si>
  <si>
    <t>الاعتمادات 
المتوفرة</t>
  </si>
  <si>
    <t>سلع 
رأسمالية</t>
  </si>
  <si>
    <t>نفقات 
تحويلية</t>
  </si>
  <si>
    <t>برنامج التقاعد المبكر</t>
  </si>
  <si>
    <t xml:space="preserve"> السلع الإستهلاكية </t>
  </si>
  <si>
    <t xml:space="preserve"> مدفوعات مقدمة وتسديد ذمم دائنة  </t>
  </si>
  <si>
    <t>التدفقات النقدية من الأنشطة الاستثمارية</t>
  </si>
  <si>
    <t>المدفوعات</t>
  </si>
  <si>
    <t>التدفقات النقدية من الأنشطة التشغيلية</t>
  </si>
  <si>
    <t xml:space="preserve"> مدفوعات المشاريع  </t>
  </si>
  <si>
    <t>صافي التدفقات النقدية من الأنشطة الاستثمارية</t>
  </si>
  <si>
    <t>التدفقات النقدية من الأنشطة التمويلية</t>
  </si>
  <si>
    <t xml:space="preserve">تسديد القروض  </t>
  </si>
  <si>
    <t>صافي التدفقات النقدية من الأنشطة التمويلية</t>
  </si>
  <si>
    <t>شركة بورصة البحرين</t>
  </si>
  <si>
    <t>مستشفى الملك حمد (إيضاح رقم 14،13)</t>
  </si>
  <si>
    <t>4- الإيرادات مصنفة حسب الأبواب والوزارات والجهات الحكومية</t>
  </si>
  <si>
    <t>رسوم المحاماة ومقاولي الحج</t>
  </si>
  <si>
    <t>رسوم الفحص الطبي للعمالة الجديدة</t>
  </si>
  <si>
    <t>إيجار المناطق الصناعية</t>
  </si>
  <si>
    <t>إيجار البيوت والمباني</t>
  </si>
  <si>
    <t>إيجار المحلات التجارية</t>
  </si>
  <si>
    <t>إيجار الصالات والمسارح</t>
  </si>
  <si>
    <t>إيجار المعدات</t>
  </si>
  <si>
    <t>إيجار المعارض</t>
  </si>
  <si>
    <t>إيرادات  أخرى</t>
  </si>
  <si>
    <t xml:space="preserve">   مصروفات المشاريع</t>
  </si>
  <si>
    <t>مركز البحرين للدراسات الاستراتيجية والدولية والطاقة</t>
  </si>
  <si>
    <t>الأمانة العامة لمجلس الدفاع الأعلى</t>
  </si>
  <si>
    <t>هيئة الحكومة الإلكترونية</t>
  </si>
  <si>
    <t>8- المصروفات المتكررة مصنفة حسب الأبواب والوزارات والجهات الحكومية</t>
  </si>
  <si>
    <t>توريد الأيدي العاملة  والعمل الجزئي</t>
  </si>
  <si>
    <t>مشتريات سيارات النقل والشاحنات بأنواعها</t>
  </si>
  <si>
    <t>إضافات سيارات الركاب</t>
  </si>
  <si>
    <t>صيانة المباني غير الحكومية</t>
  </si>
  <si>
    <t>4- الإيرادات مصنفة حسب الأبواب والوزارات والجهات الحكومية (تتمة)</t>
  </si>
  <si>
    <t>8- المصروفات المتكررة مصنفة حسب الأبواب والوزارات والجهات الحكومية (تتمة)</t>
  </si>
  <si>
    <t>المجلس الأعلى للبيئة</t>
  </si>
  <si>
    <t>وزارة التنمية الإجتماعية</t>
  </si>
  <si>
    <t>وزارة التنمية الاجتماعية</t>
  </si>
  <si>
    <t>فوائض نقدية</t>
  </si>
  <si>
    <t>الفوائض التشغيلية</t>
  </si>
  <si>
    <t>الفوائض في الاعتمادات</t>
  </si>
  <si>
    <t>جائزة عيسى لخدمة الإنسانية</t>
  </si>
  <si>
    <t>تحويل اعتماد داخلي</t>
  </si>
  <si>
    <t>تسوية مصروفات سنوات سابقة</t>
  </si>
  <si>
    <t>رسوم تقديم الخدمات الاستشارية</t>
  </si>
  <si>
    <t>مبالغ مستلمة لصالح الغير</t>
  </si>
  <si>
    <t>الهيئة الوطنية للمؤهلات وضمان جودة التعليم والتدريب</t>
  </si>
  <si>
    <t>4- الإرتباطات حسب الأبواب</t>
  </si>
  <si>
    <t>5- القروض</t>
  </si>
  <si>
    <t>ضــرائـب ورســوم</t>
  </si>
  <si>
    <t>علاوة تمريض</t>
  </si>
  <si>
    <t>تكاليف المقررات والرسوم الدراسية لتقنية المعلومات</t>
  </si>
  <si>
    <t>تكاليف المواد الدراسية لتقنية المعلومات</t>
  </si>
  <si>
    <t>مكافأة شراء مدة الخدمة الافتراضية</t>
  </si>
  <si>
    <t>تراخيص تقنية المعلومات - أنظمة التشغيل</t>
  </si>
  <si>
    <t>تراخيص تقنية المعلومات - برمجيات الأعمال</t>
  </si>
  <si>
    <t>تراخيص تقنية المعلومات - برمجيات الإنتاجية</t>
  </si>
  <si>
    <t>تراخيص تقنية المعلومات - برمجيات الحماية</t>
  </si>
  <si>
    <t>تراخيص تقنية المعلومات - برمجيات إدارة تقنية المعلومات</t>
  </si>
  <si>
    <t>عقود الإيجار لتقنية المعلومات</t>
  </si>
  <si>
    <t>جوائز لغير الموظفين</t>
  </si>
  <si>
    <t>التعديل على المخزون</t>
  </si>
  <si>
    <t>الأجهزة - الخوادم</t>
  </si>
  <si>
    <t>الأجهزة - التخزين</t>
  </si>
  <si>
    <t>الأجهزة - الإتصالات</t>
  </si>
  <si>
    <t>الأجهزة - الحماية</t>
  </si>
  <si>
    <t>الأجهزة - الإنتاجية</t>
  </si>
  <si>
    <t>الأجهزة - البنى التحتية الداعمة</t>
  </si>
  <si>
    <t>البرمجيات - برمجيات الإنتاجية</t>
  </si>
  <si>
    <t>البرمجيات - تطبيقات البنى التحتية</t>
  </si>
  <si>
    <t>البرمجيات - برمجيات الحماية</t>
  </si>
  <si>
    <t>مصاريف استهلاك الأصول لتقنية المعلومات</t>
  </si>
  <si>
    <t>أجهزة الإذاعة والتلفزيون</t>
  </si>
  <si>
    <t>أجهزة مكتبية</t>
  </si>
  <si>
    <t>أجهزة إطفاء الحرائق</t>
  </si>
  <si>
    <t>أجهزة التبريد والتدفئة</t>
  </si>
  <si>
    <t>أثاث</t>
  </si>
  <si>
    <t>أجهزة تعليمية</t>
  </si>
  <si>
    <t>أجهزة كهربائية</t>
  </si>
  <si>
    <t>أجهزة ومعدات</t>
  </si>
  <si>
    <t>أجهزة رياضية</t>
  </si>
  <si>
    <t>اتفاقيات الصيانة لتقنية المعلومات</t>
  </si>
  <si>
    <t>صيانة أجهزة الإنتاجية</t>
  </si>
  <si>
    <t>صيانة برمجيات الحماية</t>
  </si>
  <si>
    <t>صيانة برمجيات إدارة تقنية المعلومات</t>
  </si>
  <si>
    <t>وزير الدولة لشئون الاتصالات</t>
  </si>
  <si>
    <t>المجلس الأعلى للقضاء</t>
  </si>
  <si>
    <t>2013</t>
  </si>
  <si>
    <t>وزارة شئون حقوق الإنسان</t>
  </si>
  <si>
    <t xml:space="preserve">     الفعلي 2013</t>
  </si>
  <si>
    <t xml:space="preserve">المجلس الأعلى للقضاء </t>
  </si>
  <si>
    <t xml:space="preserve">وزير الدولة لشئون الاتصالات </t>
  </si>
  <si>
    <t>العلاوة الاجتماعية</t>
  </si>
  <si>
    <t>علاوة تحسين المعيشة</t>
  </si>
  <si>
    <t>علاوة هاتف</t>
  </si>
  <si>
    <t xml:space="preserve">مكافأة انضباط </t>
  </si>
  <si>
    <t>بدل تفرغ للأطباء الإستشاريين</t>
  </si>
  <si>
    <t>بدل الملاحة الجوية</t>
  </si>
  <si>
    <t>علاوات وتكاليف أخرى</t>
  </si>
  <si>
    <t>تكاليف سكن</t>
  </si>
  <si>
    <t>تكاليف المقررات والرسوم الدراسية</t>
  </si>
  <si>
    <t>تكاليف الدراسة الأكاديمية والمهنية</t>
  </si>
  <si>
    <t>مخصصات التدريب لتقنية المعلومات</t>
  </si>
  <si>
    <t>علاوات التدريب لتقنية المعلومات</t>
  </si>
  <si>
    <t>أجور السفر لدورات تقنية المعلومات</t>
  </si>
  <si>
    <t>حصة الحكومة في نظام التقاعد المدني</t>
  </si>
  <si>
    <t>حصة الحكومة في نظام التأمين ضد التعطل</t>
  </si>
  <si>
    <t>نفقات إقامة المؤتمرات والمهمات الرسمية والمعارض والدورات</t>
  </si>
  <si>
    <t>الإتصالات والتراخيص</t>
  </si>
  <si>
    <t>تكاليف تركيب واستخدام التلكس</t>
  </si>
  <si>
    <t>تكاليف استخدام البرقيات</t>
  </si>
  <si>
    <t>تكاليف البريد</t>
  </si>
  <si>
    <t>تكاليف توصيل واستخدام المياه</t>
  </si>
  <si>
    <t>متأخرات الكهرباء والماء</t>
  </si>
  <si>
    <t>إيجار المباني - تشغيلي</t>
  </si>
  <si>
    <t>إيجار المباني - تمويلي</t>
  </si>
  <si>
    <t>تنظيف المباني ومحطات الكهرباء والماء</t>
  </si>
  <si>
    <t>النقل والشحن بأنواعها</t>
  </si>
  <si>
    <t>الإشتراكات في  وكالات الأنباء الإخبارية والمصورة</t>
  </si>
  <si>
    <t>مكافآت لغير الموظفين</t>
  </si>
  <si>
    <t>إدارة وتشغيل المستشفيات من قبل القطاع الخاص</t>
  </si>
  <si>
    <t>غازللإستعمال المعملي والمكتبي</t>
  </si>
  <si>
    <t>وقود وزيوت للمولدات الكهربائية</t>
  </si>
  <si>
    <t>وقود وزيوت للسيارات والآليات الثقيلة</t>
  </si>
  <si>
    <t>وقود وزيوت للسفن</t>
  </si>
  <si>
    <t>طعام لغير الموظفين (غير مخزنة)</t>
  </si>
  <si>
    <t>معدل فرق الربح والخسارة</t>
  </si>
  <si>
    <t>تعديل سعر التكلفة للمخزون</t>
  </si>
  <si>
    <t xml:space="preserve">مصروفات نثرية </t>
  </si>
  <si>
    <t>مصروفات نثرية للطائرات</t>
  </si>
  <si>
    <t>أصول المركبات والآليات والسفن والطائرات</t>
  </si>
  <si>
    <t>سيارات الركاب</t>
  </si>
  <si>
    <t>أصول تقنية المعلومات</t>
  </si>
  <si>
    <t>أصول الأجهزة المتنوعة</t>
  </si>
  <si>
    <t>صيانة المباني التجارية</t>
  </si>
  <si>
    <t xml:space="preserve">صيانة المباني السكنية </t>
  </si>
  <si>
    <t>صيانة المباني الإدارية</t>
  </si>
  <si>
    <t>أدوات غير مخزنة لصيانة المباني الإدارية</t>
  </si>
  <si>
    <t>صيانة المركبات والسفن والطائرات</t>
  </si>
  <si>
    <t>صيانة سيارات الركاب</t>
  </si>
  <si>
    <t>صيانة سيارات النقل والشاحنات</t>
  </si>
  <si>
    <t>صيانة المركبات ذات الطبيعة الخاصة</t>
  </si>
  <si>
    <t>صيانة المعدات المتصلة بإعدادات الطائرات</t>
  </si>
  <si>
    <t>صيانة الأجهزة</t>
  </si>
  <si>
    <t>صيانة الأجهزة التلفزيونية</t>
  </si>
  <si>
    <t>صيانة الأجهزة الإذاعية</t>
  </si>
  <si>
    <t>صيانة الأجهزة الطبية</t>
  </si>
  <si>
    <t>صيانة الأجهزة الزراعية</t>
  </si>
  <si>
    <t>أدوات غير مخزنة لصيانة الأجهزة الطبية</t>
  </si>
  <si>
    <t>صيانة الأجهزة السلكية واللاسلكية</t>
  </si>
  <si>
    <t>صيانة الأجهزة المكتبية</t>
  </si>
  <si>
    <t>صيانة أجهزة التبريد والتدفئة</t>
  </si>
  <si>
    <t>صيانة الحدائق</t>
  </si>
  <si>
    <t>تحويلات محلية للرواتب</t>
  </si>
  <si>
    <t>فوائد صكوك التأجير الإسلامية الدولية - الإصدار الثاني</t>
  </si>
  <si>
    <t>فوائد صكوك التأجير الإسلامية الدولية - الإصدار الأول</t>
  </si>
  <si>
    <t>قروض خارجية أخرى</t>
  </si>
  <si>
    <t>فوائد سندات التنمية</t>
  </si>
  <si>
    <t>فوائد صكوك الإسلامية</t>
  </si>
  <si>
    <t>مساعدات اجتماعية</t>
  </si>
  <si>
    <t>مساعدات ذوي الاحتياجات الخاصة</t>
  </si>
  <si>
    <t>الصندوق الوطني لتعويض المتضررين</t>
  </si>
  <si>
    <t>المجلس الأعلى للصحة</t>
  </si>
  <si>
    <t>بدالة انترنت البحرين</t>
  </si>
  <si>
    <t>علاوة تحسين مستوى المعيشة للمتقاعدين</t>
  </si>
  <si>
    <t>اللجنة الأولمبية البحرينية</t>
  </si>
  <si>
    <t>تحويلات محلية للاتحادات الرياضية</t>
  </si>
  <si>
    <t xml:space="preserve">عوائد الحكومة من هيئة تنظيم الإتصالات </t>
  </si>
  <si>
    <t>رسوم وتراخيص المهن الصحية</t>
  </si>
  <si>
    <t>رسوم وتراخيص المواد الصيدلانية</t>
  </si>
  <si>
    <t xml:space="preserve">  </t>
  </si>
  <si>
    <t>مجموع القروض الداخلية</t>
  </si>
  <si>
    <t xml:space="preserve">هيئة التشريع والإفتاء القانوني </t>
  </si>
  <si>
    <t>مجموع الاعتمادات المدورة</t>
  </si>
  <si>
    <t>الفعلي
2013</t>
  </si>
  <si>
    <t>مكتب صاحب السمو الملكي النائب الأول لرئيس مجلس الوزراء</t>
  </si>
  <si>
    <t>إستثمارات وأملاك حكومية</t>
  </si>
  <si>
    <t>منتجات خدمية وسلعية حكومية</t>
  </si>
  <si>
    <t>عوائد الشركة القابضة للنفط والغاز</t>
  </si>
  <si>
    <t>رسوم وتراخيص المرافق الصحية</t>
  </si>
  <si>
    <t>سلع 
إستهلاكية</t>
  </si>
  <si>
    <t>الهيئة العامة للتأمين الاجتماعي</t>
  </si>
  <si>
    <t>مشروع تأهيل و توظيف العاطلين الجامعيين</t>
  </si>
  <si>
    <t>علاوة تحسين معيشة للمتقاعدين</t>
  </si>
  <si>
    <t>دعم السلع الغذائية (اللحوم-الدواجن-الطحين)</t>
  </si>
  <si>
    <t xml:space="preserve"> الإعانات وتسديد فوائد القروض </t>
  </si>
  <si>
    <t xml:space="preserve"> القروض المستلمة</t>
  </si>
  <si>
    <t xml:space="preserve"> مدفوعات السلع الرأسمالية</t>
  </si>
  <si>
    <t xml:space="preserve"> إيرادات بيع الأصول الرأسمالية</t>
  </si>
  <si>
    <t>أخرى</t>
  </si>
  <si>
    <t>جميع التسهيلات الإئتمانية المذكورة أعلاه عبارة عن عملية تسوية توفيقية لضمان سرعة انسياب التحويلات النقدية بين الحسابات المصرفية الحكومية.</t>
  </si>
  <si>
    <t xml:space="preserve">مستشفى الملك حمد </t>
  </si>
  <si>
    <t>المجلس اللأعلى للقضاء</t>
  </si>
  <si>
    <t xml:space="preserve">الفعلي 2013  </t>
  </si>
  <si>
    <t>2013 الفعلي</t>
  </si>
  <si>
    <t>مقابل الالتزامات</t>
  </si>
  <si>
    <t xml:space="preserve">  الفعلي 2013  </t>
  </si>
  <si>
    <t>الفعلي
2014</t>
  </si>
  <si>
    <t>الرصيد في 2014/1/1</t>
  </si>
  <si>
    <t xml:space="preserve">     الرصيد في    2014/12/31</t>
  </si>
  <si>
    <t>مستشفى الملك حمد ( إيضاح رقم 14،13)</t>
  </si>
  <si>
    <t>2014</t>
  </si>
  <si>
    <t>مكتب وزير الطاقة</t>
  </si>
  <si>
    <t xml:space="preserve">  للسنة المالية المنتهية في 31 ديسمبر 2014</t>
  </si>
  <si>
    <t xml:space="preserve">     الفعلي 2014</t>
  </si>
  <si>
    <t>مبيعات منتجات أخرى</t>
  </si>
  <si>
    <t>الأمانة العامة لمجلس الوزراء</t>
  </si>
  <si>
    <t>صندوق الضمان الإجتماعي</t>
  </si>
  <si>
    <t>الهيئة العامة للتأمين الإجتماعي - النفقات الاكتوارية</t>
  </si>
  <si>
    <t>الهيئة العامة للتأمين الإجتماعي - تسوية الحد الادنى من المعاش التقاعدي</t>
  </si>
  <si>
    <t>دعم برنامج الاسكان ( علاوة الإيجار)</t>
  </si>
  <si>
    <t>دعم برنامج الاسكان ( تخفيض الاقساط الاسكانية)</t>
  </si>
  <si>
    <t>مكافأة أداء</t>
  </si>
  <si>
    <t>تراخيص تقنية المعلومات - تطبيقات البنى التحتية</t>
  </si>
  <si>
    <t>تراخيص تقنية المعلومات - برمجيات قواعد البيانات</t>
  </si>
  <si>
    <t>خدمات تشغيليه -الخدمات التعاقدية لتقنية المعلومات</t>
  </si>
  <si>
    <t>حسابات الميزانية الرقابية</t>
  </si>
  <si>
    <t>سيارات النقل والشاحنات</t>
  </si>
  <si>
    <t>المركبات ذات الطبيعة الخاصة</t>
  </si>
  <si>
    <t>الدراجات النارية والهوائية</t>
  </si>
  <si>
    <t>مشتريات العدد والآليات والمعدات</t>
  </si>
  <si>
    <t>البرمجيات - برمجيات قواعد البيانات</t>
  </si>
  <si>
    <t>البرمجيات - أنظمة التشغيل</t>
  </si>
  <si>
    <t>أجهزة التموين</t>
  </si>
  <si>
    <t>المعادن والأحجار الكريمة</t>
  </si>
  <si>
    <t>تصفية مصاريف المركبات</t>
  </si>
  <si>
    <t>صيانة برمجيات الأعمال</t>
  </si>
  <si>
    <t xml:space="preserve">صيانة برمجيات قواعد البيانات </t>
  </si>
  <si>
    <t xml:space="preserve">الجهاز المركزي للمعلومات </t>
  </si>
  <si>
    <t>وزارة المواصلات والاتصالات</t>
  </si>
  <si>
    <t>وزارة شئون الإعلام</t>
  </si>
  <si>
    <t>الهيئة العامة للتأمين الإجتماعي- تكلفة احتساب العلاوة الإجتماعية ضمن المعاش التقاعدي</t>
  </si>
  <si>
    <t xml:space="preserve">الهيئة العامة للتأمين الإجتماعي - تقاعد أعضاء مجلسي الشورى والنواب </t>
  </si>
  <si>
    <t>الإيضاحات الواردة على الصفحات من (4) إلى (32) هي جزء مكمل للحساب الختامي الموحد للدولة.</t>
  </si>
  <si>
    <t xml:space="preserve">   المنتجات الخدمية والسلعية الحكومية</t>
  </si>
  <si>
    <t xml:space="preserve">   الغرامات والجزاءات والإيرادات المتنوعة</t>
  </si>
  <si>
    <t>إيرادات حقل البحرين النفطية والمصفاة</t>
  </si>
  <si>
    <t>إحتياطي الأجيال القادمة</t>
  </si>
  <si>
    <t>إيرادات الغاز الطبيعي</t>
  </si>
  <si>
    <t>ديوان صاحب السمو الملكي رئيس مجلس الوزراء</t>
  </si>
  <si>
    <t>وزارة الأشغال وشئون البلديات والتخطيط العمراني - الإدارة العامة للتخطيط العمراني وإدارة الإستملاك والتعويض وشئون الزراعة والثروة البحرية</t>
  </si>
  <si>
    <t xml:space="preserve">مكاتب نواب صاحب السمو الملكي رئيس مجلس الوزارء </t>
  </si>
  <si>
    <t xml:space="preserve">مكاتب مستشاري صاحب السمو الملكي رئيس مجلس الوزراء </t>
  </si>
  <si>
    <t>وزارة الأشغال وشئون البلديات والتخطيط العمراني -الأشغال</t>
  </si>
  <si>
    <t>غرامــات وجزاءات وإيرادات متنوعة</t>
  </si>
  <si>
    <t>وزارة الأشغال وشئون البلديات والتخطيط العمراني-الأشغال</t>
  </si>
  <si>
    <t>رسوم الأجهزة اللاسلكية</t>
  </si>
  <si>
    <t>تحليق وإرشاد الطائرات</t>
  </si>
  <si>
    <t>خدمات الصحة العامة</t>
  </si>
  <si>
    <t>الغرامات والجزاءات والإيرادات المتنوعة</t>
  </si>
  <si>
    <t>إيرادات أخرى</t>
  </si>
  <si>
    <t>الهيئة العليا للإعلام</t>
  </si>
  <si>
    <t>إعانات وتسديد فوائد القروض</t>
  </si>
  <si>
    <t>مكاتب نواب صاحب السمو الملكي رئيس مجلس الوزراء</t>
  </si>
  <si>
    <t>مكاتب مستشاري صاحب السمو الملكي رئيس مجلس الوزراء</t>
  </si>
  <si>
    <t>بدل علاوة الأطباء الإستشاريين</t>
  </si>
  <si>
    <t>تكاليف تركيب واستخدام الإنترنت</t>
  </si>
  <si>
    <t>تكاليف تغيير الأنظمة التشغيلية لتقنية المعلومات</t>
  </si>
  <si>
    <t>المصاريف الإستهلاكية لتقنية المعلومات</t>
  </si>
  <si>
    <t xml:space="preserve">البرمجيات - برمجيات الأعمال </t>
  </si>
  <si>
    <t>البرمجيات - برمجيات إدارة تقنية المعلومات</t>
  </si>
  <si>
    <t>صيانة أجهزة تقنية المعلومات</t>
  </si>
  <si>
    <t>إصلاحات لتقنية المعلومات</t>
  </si>
  <si>
    <t>صيانة أجهزة الإتصالات</t>
  </si>
  <si>
    <t>صيانة أجهزة الخوادم</t>
  </si>
  <si>
    <t>صيانة أجهزة التخزين</t>
  </si>
  <si>
    <t>صيانة أجهزة الحماية</t>
  </si>
  <si>
    <t>صيانة أجهزة البنى التحتية الداعمة</t>
  </si>
  <si>
    <t>صيانة أجهزة تقنية المعلومات الأخرى</t>
  </si>
  <si>
    <t>اللجنة الوطنية للطفولة</t>
  </si>
  <si>
    <t>فوائد سندات التنمية الدولية</t>
  </si>
  <si>
    <t>المساهمات في المنظمات الإقليمية والدولية</t>
  </si>
  <si>
    <t>دعم برامج الاسكان (علاوة الايجار-تخفيض الأقساط)</t>
  </si>
  <si>
    <t>إلتزامات متنوعة ومبالغ محجوزة أو مدورة</t>
  </si>
  <si>
    <t xml:space="preserve">وزارة الصناعة والتجارة </t>
  </si>
  <si>
    <t xml:space="preserve"> المنتجات الخدمية والسلعية الحكومية</t>
  </si>
  <si>
    <t>6- التسهيلات الإئتمانية</t>
  </si>
  <si>
    <t>مكتب وزير شئون المتابعة</t>
  </si>
  <si>
    <t xml:space="preserve"> الغرامات والجزاءات والايرادات المتنوعة</t>
  </si>
  <si>
    <t xml:space="preserve">صافي (النقص)/الزيادة في النقد </t>
  </si>
  <si>
    <t>هي السلع والخدمات التي تم استلامها من قبل الوزارات والجهات الحكومية وتم تسجيلها كمصروفات على حسابات السنة المالية 2014، ولم يتم تسجيلها ضمن حسابات المطلوبات (الذمم الدائنة).</t>
  </si>
  <si>
    <t>وزارة الأشغال وشئون البلديات والتخطيط العمراني- الإدارة العامة للتخطيط العمراني وإدارة الإستملاك والتعويض وشئون الزراعة والثروة البحرية</t>
  </si>
  <si>
    <t xml:space="preserve">  10- مصروفات الميزانيات التحويلية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</si>
</sst>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0_);_(* \(#,##0\);_(* &quot;-&quot;_);_(@_)"/>
    <numFmt numFmtId="43" formatCode="_(* #,##0.00_);_(* \(#,##0.00\);_(* &quot;-&quot;??_);_(@_)"/>
    <numFmt numFmtId="164" formatCode="_-* #,##0_-;_-* #,##0\-;_-* &quot;-&quot;_-;_-@_-"/>
    <numFmt numFmtId="165" formatCode="_-&quot;د.ب.&quot;\ * #,##0.00_-;_-&quot;د.ب.&quot;\ * #,##0.00\-;_-&quot;د.ب.&quot;\ * &quot;-&quot;??_-;_-@_-"/>
    <numFmt numFmtId="166" formatCode="_(&quot; &quot;* #,##0_);_(&quot; &quot;* \(#,##0\);_(&quot; &quot;* &quot;-&quot;_);_(@_)"/>
    <numFmt numFmtId="167" formatCode="_(&quot;د.ب.&quot;\ * #,##0.00_);_(&quot;د.ب.&quot;\ * \(#,##0.00\);_(&quot;د.ب.&quot;\ * &quot;-&quot;??_);_(@_)"/>
    <numFmt numFmtId="168" formatCode="00"/>
    <numFmt numFmtId="169" formatCode="_-* #,##0.000_-;_-* #,##0.000\-;_-* &quot;-&quot;???_-;_-@_-"/>
    <numFmt numFmtId="170" formatCode="_(* #,##0_);_(* \(#,##0\);_(* &quot;-&quot;??_);_(@_)"/>
    <numFmt numFmtId="171" formatCode="_-* #,##0_-;_-* #,##0\-;_-* &quot;-&quot;???_-;_-@_-"/>
    <numFmt numFmtId="172" formatCode="_(&quot; &quot;* #,##0.0_);_(&quot; &quot;* \(#,##0.0\);_(&quot; &quot;* &quot;-&quot;??_);_(@_)"/>
    <numFmt numFmtId="173" formatCode="0.0"/>
    <numFmt numFmtId="174" formatCode="_(* #,##0.0_);_(* \(#,##0.0\);_(* &quot;-&quot;?_);_(@_)"/>
  </numFmts>
  <fonts count="86">
    <font>
      <sz val="10"/>
      <name val="Arial"/>
      <charset val="178"/>
    </font>
    <font>
      <sz val="11"/>
      <color theme="1"/>
      <name val="Calibri"/>
      <family val="2"/>
      <scheme val="minor"/>
    </font>
    <font>
      <sz val="10"/>
      <name val="Arial"/>
      <family val="2"/>
    </font>
    <font>
      <b/>
      <sz val="18"/>
      <name val="Arabic Transparent"/>
      <charset val="178"/>
    </font>
    <font>
      <sz val="18"/>
      <name val="Arabic Transparent"/>
      <charset val="178"/>
    </font>
    <font>
      <sz val="12"/>
      <name val="Arabic Transparent"/>
      <charset val="178"/>
    </font>
    <font>
      <sz val="10"/>
      <name val="Arabic Transparent"/>
      <charset val="178"/>
    </font>
    <font>
      <sz val="14"/>
      <name val="Arabic Transparent"/>
      <charset val="178"/>
    </font>
    <font>
      <b/>
      <sz val="14"/>
      <name val="Arabic Transparent"/>
      <charset val="178"/>
    </font>
    <font>
      <b/>
      <sz val="12"/>
      <name val="Arabic Transparent"/>
      <charset val="178"/>
    </font>
    <font>
      <b/>
      <sz val="16"/>
      <name val="Arabic Transparent"/>
      <charset val="178"/>
    </font>
    <font>
      <b/>
      <sz val="10"/>
      <name val="Arabic Transparent"/>
      <charset val="178"/>
    </font>
    <font>
      <b/>
      <sz val="12"/>
      <color indexed="18"/>
      <name val="Arabic Transparent"/>
      <charset val="178"/>
    </font>
    <font>
      <b/>
      <sz val="11"/>
      <name val="Arabic Transparent"/>
      <charset val="178"/>
    </font>
    <font>
      <sz val="10"/>
      <name val="Arial"/>
      <family val="2"/>
    </font>
    <font>
      <sz val="10"/>
      <name val="MS Sans Serif"/>
      <family val="2"/>
      <charset val="178"/>
    </font>
    <font>
      <sz val="11"/>
      <name val="Arabic Transparent"/>
      <charset val="178"/>
    </font>
    <font>
      <b/>
      <u/>
      <sz val="14"/>
      <name val="Arabic Transparent"/>
      <charset val="178"/>
    </font>
    <font>
      <sz val="13"/>
      <name val="Arabic Transparent"/>
      <charset val="178"/>
    </font>
    <font>
      <b/>
      <u val="doubleAccounting"/>
      <sz val="12"/>
      <name val="Arabic Transparent"/>
      <charset val="178"/>
    </font>
    <font>
      <b/>
      <sz val="13"/>
      <name val="Arabic Transparent"/>
      <charset val="178"/>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sz val="10"/>
      <name val="Arial"/>
      <family val="2"/>
    </font>
    <font>
      <b/>
      <sz val="10"/>
      <color indexed="63"/>
      <name val="Arial"/>
      <family val="2"/>
    </font>
    <font>
      <b/>
      <sz val="18"/>
      <color indexed="56"/>
      <name val="Cambria"/>
      <family val="2"/>
    </font>
    <font>
      <b/>
      <sz val="10"/>
      <color indexed="8"/>
      <name val="Arial"/>
      <family val="2"/>
    </font>
    <font>
      <sz val="10"/>
      <color indexed="10"/>
      <name val="Arial"/>
      <family val="2"/>
    </font>
    <font>
      <sz val="10"/>
      <name val="Arial"/>
      <family val="2"/>
    </font>
    <font>
      <sz val="16"/>
      <name val="Arabic Transparent"/>
      <charset val="178"/>
    </font>
    <font>
      <sz val="10"/>
      <name val="Cambria"/>
      <family val="1"/>
      <scheme val="major"/>
    </font>
    <font>
      <b/>
      <sz val="16"/>
      <name val="Cambria"/>
      <family val="1"/>
      <scheme val="major"/>
    </font>
    <font>
      <b/>
      <sz val="12"/>
      <name val="Cambria"/>
      <family val="1"/>
      <scheme val="major"/>
    </font>
    <font>
      <b/>
      <sz val="10"/>
      <name val="Cambria"/>
      <family val="1"/>
      <scheme val="major"/>
    </font>
    <font>
      <sz val="11"/>
      <name val="Cambria"/>
      <family val="1"/>
      <scheme val="major"/>
    </font>
    <font>
      <b/>
      <sz val="11"/>
      <name val="Cambria"/>
      <family val="1"/>
      <scheme val="major"/>
    </font>
    <font>
      <b/>
      <sz val="18"/>
      <name val="Cambria"/>
      <family val="1"/>
      <scheme val="major"/>
    </font>
    <font>
      <sz val="9"/>
      <name val="Cambria"/>
      <family val="1"/>
      <scheme val="major"/>
    </font>
    <font>
      <sz val="12"/>
      <name val="Cambria"/>
      <family val="1"/>
      <scheme val="major"/>
    </font>
    <font>
      <u/>
      <sz val="12"/>
      <name val="Cambria"/>
      <family val="1"/>
      <scheme val="major"/>
    </font>
    <font>
      <u val="singleAccounting"/>
      <sz val="10"/>
      <name val="Cambria"/>
      <family val="1"/>
      <scheme val="major"/>
    </font>
    <font>
      <b/>
      <u val="doubleAccounting"/>
      <sz val="10"/>
      <name val="Cambria"/>
      <family val="1"/>
      <scheme val="major"/>
    </font>
    <font>
      <u val="doubleAccounting"/>
      <sz val="10"/>
      <name val="Cambria"/>
      <family val="1"/>
      <scheme val="major"/>
    </font>
    <font>
      <sz val="18"/>
      <name val="Cambria"/>
      <family val="1"/>
      <scheme val="major"/>
    </font>
    <font>
      <b/>
      <sz val="14"/>
      <name val="Cambria"/>
      <family val="1"/>
      <scheme val="major"/>
    </font>
    <font>
      <u val="singleAccounting"/>
      <sz val="12"/>
      <name val="Cambria"/>
      <family val="1"/>
      <scheme val="major"/>
    </font>
    <font>
      <b/>
      <u val="doubleAccounting"/>
      <sz val="11"/>
      <name val="Cambria"/>
      <family val="1"/>
      <scheme val="major"/>
    </font>
    <font>
      <sz val="10"/>
      <color rgb="FFFF0000"/>
      <name val="Cambria"/>
      <family val="1"/>
      <scheme val="major"/>
    </font>
    <font>
      <sz val="14"/>
      <name val="Cambria"/>
      <family val="1"/>
      <scheme val="major"/>
    </font>
    <font>
      <b/>
      <u/>
      <sz val="14"/>
      <name val="Cambria"/>
      <family val="1"/>
      <scheme val="major"/>
    </font>
    <font>
      <sz val="13"/>
      <name val="Cambria"/>
      <family val="1"/>
      <scheme val="major"/>
    </font>
    <font>
      <b/>
      <u val="doubleAccounting"/>
      <sz val="14"/>
      <name val="Cambria"/>
      <family val="1"/>
      <scheme val="major"/>
    </font>
    <font>
      <b/>
      <sz val="12"/>
      <color indexed="18"/>
      <name val="Cambria"/>
      <family val="1"/>
      <scheme val="major"/>
    </font>
    <font>
      <b/>
      <u/>
      <sz val="11"/>
      <name val="Cambria"/>
      <family val="1"/>
      <scheme val="major"/>
    </font>
    <font>
      <b/>
      <sz val="11"/>
      <color indexed="18"/>
      <name val="Cambria"/>
      <family val="1"/>
      <scheme val="major"/>
    </font>
    <font>
      <sz val="11"/>
      <color indexed="18"/>
      <name val="Cambria"/>
      <family val="1"/>
      <scheme val="maj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rgb="FFFF0000"/>
      <name val="Cambria"/>
      <family val="1"/>
      <scheme val="major"/>
    </font>
    <font>
      <sz val="10"/>
      <color theme="1"/>
      <name val="Cambria"/>
      <family val="1"/>
      <scheme val="major"/>
    </font>
    <font>
      <b/>
      <sz val="9"/>
      <name val="Cambria"/>
      <family val="1"/>
      <scheme val="major"/>
    </font>
  </fonts>
  <fills count="5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2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5">
    <border>
      <left/>
      <right/>
      <top/>
      <bottom/>
      <diagonal/>
    </border>
    <border>
      <left/>
      <right/>
      <top style="thick">
        <color indexed="21"/>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double">
        <color indexed="64"/>
      </bottom>
      <diagonal/>
    </border>
    <border>
      <left/>
      <right/>
      <top style="thin">
        <color indexed="64"/>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99">
    <xf numFmtId="0" fontId="0"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8" borderId="0" applyNumberFormat="0" applyBorder="0" applyAlignment="0" applyProtection="0"/>
    <xf numFmtId="0" fontId="21" fillId="11"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12" fillId="16" borderId="1" applyNumberFormat="0" applyAlignment="0">
      <alignment horizontal="center" vertical="center"/>
    </xf>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20" borderId="0" applyNumberFormat="0" applyBorder="0" applyAlignment="0" applyProtection="0"/>
    <xf numFmtId="0" fontId="23" fillId="3" borderId="0" applyNumberFormat="0" applyBorder="0" applyAlignment="0" applyProtection="0"/>
    <xf numFmtId="0" fontId="24" fillId="21" borderId="2" applyNumberFormat="0" applyAlignment="0" applyProtection="0"/>
    <xf numFmtId="0" fontId="25" fillId="22" borderId="3" applyNumberFormat="0" applyAlignment="0" applyProtection="0"/>
    <xf numFmtId="43" fontId="2" fillId="0" borderId="0" applyFont="0" applyFill="0" applyBorder="0" applyAlignment="0" applyProtection="0"/>
    <xf numFmtId="43" fontId="3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9" fillId="0" borderId="0" applyFont="0" applyFill="0" applyBorder="0" applyAlignment="0" applyProtection="0"/>
    <xf numFmtId="0" fontId="26" fillId="0" borderId="0" applyNumberFormat="0" applyFill="0" applyBorder="0" applyAlignment="0" applyProtection="0"/>
    <xf numFmtId="0" fontId="27" fillId="4" borderId="0" applyNumberFormat="0" applyBorder="0" applyAlignment="0" applyProtection="0"/>
    <xf numFmtId="0" fontId="28" fillId="0" borderId="4" applyNumberFormat="0" applyFill="0" applyAlignment="0" applyProtection="0"/>
    <xf numFmtId="0" fontId="29" fillId="0" borderId="5" applyNumberFormat="0" applyFill="0" applyAlignment="0" applyProtection="0"/>
    <xf numFmtId="0" fontId="30" fillId="0" borderId="6" applyNumberFormat="0" applyFill="0" applyAlignment="0" applyProtection="0"/>
    <xf numFmtId="0" fontId="30" fillId="0" borderId="0" applyNumberFormat="0" applyFill="0" applyBorder="0" applyAlignment="0" applyProtection="0"/>
    <xf numFmtId="0" fontId="31" fillId="7" borderId="2" applyNumberFormat="0" applyAlignment="0" applyProtection="0"/>
    <xf numFmtId="0" fontId="32" fillId="0" borderId="7" applyNumberFormat="0" applyFill="0" applyAlignment="0" applyProtection="0"/>
    <xf numFmtId="0" fontId="6" fillId="0" borderId="0" applyNumberFormat="0">
      <alignment horizontal="right"/>
    </xf>
    <xf numFmtId="0" fontId="33" fillId="23" borderId="0" applyNumberFormat="0" applyBorder="0" applyAlignment="0" applyProtection="0"/>
    <xf numFmtId="0" fontId="14" fillId="0" borderId="0"/>
    <xf numFmtId="0" fontId="14" fillId="0" borderId="0"/>
    <xf numFmtId="0" fontId="15" fillId="0" borderId="0"/>
    <xf numFmtId="0" fontId="34" fillId="24" borderId="8" applyNumberFormat="0" applyFont="0" applyAlignment="0" applyProtection="0"/>
    <xf numFmtId="0" fontId="35" fillId="21" borderId="9" applyNumberFormat="0" applyAlignment="0" applyProtection="0"/>
    <xf numFmtId="0" fontId="36" fillId="0" borderId="0" applyNumberFormat="0" applyFill="0" applyBorder="0" applyAlignment="0" applyProtection="0"/>
    <xf numFmtId="0" fontId="37" fillId="0" borderId="10" applyNumberFormat="0" applyFill="0" applyAlignment="0" applyProtection="0"/>
    <xf numFmtId="0" fontId="38" fillId="0" borderId="0" applyNumberForma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1" fillId="0" borderId="0"/>
    <xf numFmtId="0" fontId="67" fillId="0" borderId="0" applyNumberFormat="0" applyFill="0" applyBorder="0" applyAlignment="0" applyProtection="0"/>
    <xf numFmtId="0" fontId="68" fillId="0" borderId="16" applyNumberFormat="0" applyFill="0" applyAlignment="0" applyProtection="0"/>
    <xf numFmtId="0" fontId="69" fillId="0" borderId="17" applyNumberFormat="0" applyFill="0" applyAlignment="0" applyProtection="0"/>
    <xf numFmtId="0" fontId="70" fillId="0" borderId="18" applyNumberFormat="0" applyFill="0" applyAlignment="0" applyProtection="0"/>
    <xf numFmtId="0" fontId="70" fillId="0" borderId="0" applyNumberFormat="0" applyFill="0" applyBorder="0" applyAlignment="0" applyProtection="0"/>
    <xf numFmtId="0" fontId="71" fillId="27" borderId="0" applyNumberFormat="0" applyBorder="0" applyAlignment="0" applyProtection="0"/>
    <xf numFmtId="0" fontId="72" fillId="28" borderId="0" applyNumberFormat="0" applyBorder="0" applyAlignment="0" applyProtection="0"/>
    <xf numFmtId="0" fontId="73" fillId="29" borderId="0" applyNumberFormat="0" applyBorder="0" applyAlignment="0" applyProtection="0"/>
    <xf numFmtId="0" fontId="74" fillId="30" borderId="19" applyNumberFormat="0" applyAlignment="0" applyProtection="0"/>
    <xf numFmtId="0" fontId="75" fillId="31" borderId="20" applyNumberFormat="0" applyAlignment="0" applyProtection="0"/>
    <xf numFmtId="0" fontId="76" fillId="31" borderId="19" applyNumberFormat="0" applyAlignment="0" applyProtection="0"/>
    <xf numFmtId="0" fontId="77" fillId="0" borderId="21" applyNumberFormat="0" applyFill="0" applyAlignment="0" applyProtection="0"/>
    <xf numFmtId="0" fontId="78" fillId="32" borderId="22" applyNumberFormat="0" applyAlignment="0" applyProtection="0"/>
    <xf numFmtId="0" fontId="79" fillId="0" borderId="0" applyNumberFormat="0" applyFill="0" applyBorder="0" applyAlignment="0" applyProtection="0"/>
    <xf numFmtId="0" fontId="1" fillId="33" borderId="23" applyNumberFormat="0" applyFont="0" applyAlignment="0" applyProtection="0"/>
    <xf numFmtId="0" fontId="80" fillId="0" borderId="0" applyNumberFormat="0" applyFill="0" applyBorder="0" applyAlignment="0" applyProtection="0"/>
    <xf numFmtId="0" fontId="81" fillId="0" borderId="24" applyNumberFormat="0" applyFill="0" applyAlignment="0" applyProtection="0"/>
    <xf numFmtId="0" fontId="82"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82" fillId="37" borderId="0" applyNumberFormat="0" applyBorder="0" applyAlignment="0" applyProtection="0"/>
    <xf numFmtId="0" fontId="82"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82" fillId="41" borderId="0" applyNumberFormat="0" applyBorder="0" applyAlignment="0" applyProtection="0"/>
    <xf numFmtId="0" fontId="82"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82" fillId="45" borderId="0" applyNumberFormat="0" applyBorder="0" applyAlignment="0" applyProtection="0"/>
    <xf numFmtId="0" fontId="82" fillId="46"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82" fillId="49" borderId="0" applyNumberFormat="0" applyBorder="0" applyAlignment="0" applyProtection="0"/>
    <xf numFmtId="0" fontId="82" fillId="50"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82" fillId="53" borderId="0" applyNumberFormat="0" applyBorder="0" applyAlignment="0" applyProtection="0"/>
    <xf numFmtId="0" fontId="82" fillId="54"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82" fillId="57" borderId="0" applyNumberFormat="0" applyBorder="0" applyAlignment="0" applyProtection="0"/>
  </cellStyleXfs>
  <cellXfs count="623">
    <xf numFmtId="0" fontId="0" fillId="0" borderId="0" xfId="0"/>
    <xf numFmtId="0" fontId="6" fillId="0" borderId="0" xfId="0" applyFont="1"/>
    <xf numFmtId="0" fontId="4" fillId="0" borderId="0" xfId="0" applyFont="1"/>
    <xf numFmtId="0" fontId="6" fillId="0" borderId="0" xfId="0" applyFont="1" applyAlignment="1">
      <alignment horizontal="right"/>
    </xf>
    <xf numFmtId="0" fontId="6" fillId="25" borderId="0" xfId="0" applyFont="1" applyFill="1"/>
    <xf numFmtId="164" fontId="6" fillId="25" borderId="0" xfId="0" applyNumberFormat="1" applyFont="1" applyFill="1"/>
    <xf numFmtId="0" fontId="7" fillId="0" borderId="0" xfId="0" applyFont="1"/>
    <xf numFmtId="0" fontId="5" fillId="25" borderId="0" xfId="0" applyFont="1" applyFill="1"/>
    <xf numFmtId="0" fontId="7" fillId="0" borderId="0" xfId="0" applyFont="1" applyAlignment="1">
      <alignment vertical="center"/>
    </xf>
    <xf numFmtId="0" fontId="16" fillId="25" borderId="0" xfId="0" applyFont="1" applyFill="1" applyAlignment="1">
      <alignment horizontal="right" vertical="center"/>
    </xf>
    <xf numFmtId="0" fontId="13" fillId="25" borderId="0" xfId="0" applyFont="1" applyFill="1" applyAlignment="1">
      <alignment horizontal="right" vertical="center"/>
    </xf>
    <xf numFmtId="0" fontId="16" fillId="25" borderId="0" xfId="0" applyFont="1" applyFill="1"/>
    <xf numFmtId="170" fontId="7" fillId="0" borderId="0" xfId="29" applyNumberFormat="1" applyFont="1" applyBorder="1"/>
    <xf numFmtId="170" fontId="7" fillId="0" borderId="0" xfId="29" applyNumberFormat="1" applyFont="1"/>
    <xf numFmtId="0" fontId="16" fillId="25" borderId="0" xfId="0" applyFont="1" applyFill="1" applyAlignment="1">
      <alignment horizontal="right" vertical="top"/>
    </xf>
    <xf numFmtId="3" fontId="13" fillId="25" borderId="0" xfId="0" applyNumberFormat="1" applyFont="1" applyFill="1" applyAlignment="1">
      <alignment horizontal="right" vertical="center"/>
    </xf>
    <xf numFmtId="9" fontId="16" fillId="25" borderId="0" xfId="0" applyNumberFormat="1" applyFont="1" applyFill="1" applyAlignment="1">
      <alignment horizontal="right" vertical="center"/>
    </xf>
    <xf numFmtId="0" fontId="6" fillId="26" borderId="0" xfId="0" applyFont="1" applyFill="1"/>
    <xf numFmtId="0" fontId="6" fillId="26" borderId="0" xfId="0" applyFont="1" applyFill="1" applyAlignment="1">
      <alignment horizontal="right"/>
    </xf>
    <xf numFmtId="38" fontId="11" fillId="0" borderId="0" xfId="29" applyNumberFormat="1" applyFont="1" applyFill="1"/>
    <xf numFmtId="0" fontId="16" fillId="26" borderId="0" xfId="0" applyFont="1" applyFill="1" applyAlignment="1">
      <alignment horizontal="right" vertical="center"/>
    </xf>
    <xf numFmtId="0" fontId="5" fillId="26" borderId="0" xfId="0" applyFont="1" applyFill="1" applyAlignment="1">
      <alignment horizontal="center"/>
    </xf>
    <xf numFmtId="0" fontId="16" fillId="26" borderId="0" xfId="0" applyFont="1" applyFill="1" applyAlignment="1">
      <alignment horizontal="center"/>
    </xf>
    <xf numFmtId="0" fontId="6" fillId="26" borderId="0" xfId="0" applyFont="1" applyFill="1" applyAlignment="1">
      <alignment horizontal="center"/>
    </xf>
    <xf numFmtId="3" fontId="45" fillId="26" borderId="0" xfId="29" applyNumberFormat="1" applyFont="1" applyFill="1" applyBorder="1" applyAlignment="1">
      <alignment horizontal="right" vertical="center"/>
    </xf>
    <xf numFmtId="170" fontId="41" fillId="26" borderId="0" xfId="29" applyNumberFormat="1" applyFont="1" applyFill="1" applyBorder="1"/>
    <xf numFmtId="0" fontId="41" fillId="26" borderId="0" xfId="0" applyFont="1" applyFill="1"/>
    <xf numFmtId="0" fontId="43" fillId="26" borderId="0" xfId="0" applyFont="1" applyFill="1" applyAlignment="1">
      <alignment horizontal="right" vertical="center"/>
    </xf>
    <xf numFmtId="37" fontId="45" fillId="26" borderId="0" xfId="29" applyNumberFormat="1" applyFont="1" applyFill="1" applyBorder="1" applyAlignment="1">
      <alignment horizontal="right" vertical="center"/>
    </xf>
    <xf numFmtId="37" fontId="46" fillId="26" borderId="15" xfId="29" applyNumberFormat="1" applyFont="1" applyFill="1" applyBorder="1" applyAlignment="1">
      <alignment horizontal="right" vertical="center"/>
    </xf>
    <xf numFmtId="0" fontId="6" fillId="26" borderId="0" xfId="0" applyFont="1" applyFill="1" applyAlignment="1">
      <alignment horizontal="center" vertical="justify"/>
    </xf>
    <xf numFmtId="0" fontId="43" fillId="25" borderId="0" xfId="0" applyFont="1" applyFill="1"/>
    <xf numFmtId="0" fontId="43" fillId="26" borderId="0" xfId="0" applyFont="1" applyFill="1" applyAlignment="1">
      <alignment horizontal="center"/>
    </xf>
    <xf numFmtId="0" fontId="56" fillId="25" borderId="11" xfId="0" applyFont="1" applyFill="1" applyBorder="1"/>
    <xf numFmtId="0" fontId="43" fillId="25" borderId="11" xfId="0" applyFont="1" applyFill="1" applyBorder="1" applyAlignment="1">
      <alignment horizontal="center"/>
    </xf>
    <xf numFmtId="0" fontId="43" fillId="26" borderId="11" xfId="0" applyFont="1" applyFill="1" applyBorder="1" applyAlignment="1">
      <alignment horizontal="center"/>
    </xf>
    <xf numFmtId="164" fontId="43" fillId="25" borderId="11" xfId="0" applyNumberFormat="1" applyFont="1" applyFill="1" applyBorder="1" applyAlignment="1">
      <alignment horizontal="center" vertical="center"/>
    </xf>
    <xf numFmtId="164" fontId="43" fillId="25" borderId="11" xfId="0" applyNumberFormat="1" applyFont="1" applyFill="1" applyBorder="1" applyAlignment="1">
      <alignment horizontal="left" vertical="center"/>
    </xf>
    <xf numFmtId="0" fontId="43" fillId="25" borderId="0" xfId="0" applyFont="1" applyFill="1" applyAlignment="1">
      <alignment horizontal="right"/>
    </xf>
    <xf numFmtId="0" fontId="45" fillId="26" borderId="0" xfId="0" applyFont="1" applyFill="1" applyAlignment="1">
      <alignment horizontal="center"/>
    </xf>
    <xf numFmtId="0" fontId="45" fillId="25" borderId="0" xfId="0" applyFont="1" applyFill="1" applyAlignment="1">
      <alignment horizontal="right" vertical="center"/>
    </xf>
    <xf numFmtId="0" fontId="46" fillId="25" borderId="0" xfId="0" applyFont="1" applyFill="1" applyAlignment="1">
      <alignment horizontal="right" vertical="center"/>
    </xf>
    <xf numFmtId="49" fontId="46" fillId="26" borderId="0" xfId="0" applyNumberFormat="1" applyFont="1" applyFill="1" applyAlignment="1">
      <alignment horizontal="center" vertical="center"/>
    </xf>
    <xf numFmtId="37" fontId="45" fillId="25" borderId="0" xfId="29" applyNumberFormat="1" applyFont="1" applyFill="1" applyBorder="1" applyAlignment="1">
      <alignment vertical="center"/>
    </xf>
    <xf numFmtId="37" fontId="45" fillId="26" borderId="0" xfId="29" applyNumberFormat="1" applyFont="1" applyFill="1" applyBorder="1" applyAlignment="1">
      <alignment vertical="center"/>
    </xf>
    <xf numFmtId="0" fontId="46" fillId="26" borderId="0" xfId="0" applyFont="1" applyFill="1" applyAlignment="1">
      <alignment horizontal="center"/>
    </xf>
    <xf numFmtId="0" fontId="46" fillId="26" borderId="0" xfId="0" applyFont="1" applyFill="1" applyAlignment="1">
      <alignment horizontal="center" vertical="center"/>
    </xf>
    <xf numFmtId="0" fontId="43" fillId="26" borderId="0" xfId="0" applyFont="1" applyFill="1" applyAlignment="1">
      <alignment horizontal="right" vertical="center" readingOrder="2"/>
    </xf>
    <xf numFmtId="0" fontId="49" fillId="26" borderId="0" xfId="0" applyFont="1" applyFill="1" applyAlignment="1">
      <alignment horizontal="center"/>
    </xf>
    <xf numFmtId="170" fontId="58" fillId="0" borderId="0" xfId="29" applyNumberFormat="1" applyFont="1" applyFill="1" applyAlignment="1">
      <alignment horizontal="right" vertical="center"/>
    </xf>
    <xf numFmtId="170" fontId="41" fillId="0" borderId="0" xfId="29" applyNumberFormat="1" applyFont="1" applyFill="1" applyAlignment="1">
      <alignment vertical="center"/>
    </xf>
    <xf numFmtId="170" fontId="44" fillId="0" borderId="0" xfId="29" applyNumberFormat="1" applyFont="1" applyFill="1" applyBorder="1" applyAlignment="1">
      <alignment horizontal="right" vertical="center"/>
    </xf>
    <xf numFmtId="2" fontId="41" fillId="0" borderId="0" xfId="29" applyNumberFormat="1" applyFont="1" applyFill="1" applyBorder="1" applyAlignment="1">
      <alignment vertical="center"/>
    </xf>
    <xf numFmtId="170" fontId="41" fillId="0" borderId="0" xfId="29" applyNumberFormat="1" applyFont="1" applyFill="1" applyBorder="1" applyAlignment="1">
      <alignment vertical="center"/>
    </xf>
    <xf numFmtId="170" fontId="41" fillId="0" borderId="0" xfId="29" applyNumberFormat="1" applyFont="1" applyFill="1" applyAlignment="1">
      <alignment horizontal="center" vertical="center"/>
    </xf>
    <xf numFmtId="170" fontId="59" fillId="26" borderId="11" xfId="29" applyNumberFormat="1" applyFont="1" applyFill="1" applyBorder="1"/>
    <xf numFmtId="170" fontId="55" fillId="26" borderId="0" xfId="29" applyNumberFormat="1" applyFont="1" applyFill="1" applyBorder="1" applyAlignment="1">
      <alignment horizontal="center" vertical="top" readingOrder="2"/>
    </xf>
    <xf numFmtId="170" fontId="59" fillId="26" borderId="0" xfId="29" applyNumberFormat="1" applyFont="1" applyFill="1" applyBorder="1" applyAlignment="1">
      <alignment horizontal="right" vertical="top" readingOrder="2"/>
    </xf>
    <xf numFmtId="3" fontId="46" fillId="0" borderId="15" xfId="29" applyNumberFormat="1" applyFont="1" applyFill="1" applyBorder="1" applyAlignment="1">
      <alignment horizontal="right" vertical="center"/>
    </xf>
    <xf numFmtId="0" fontId="49" fillId="26" borderId="0" xfId="0" applyFont="1" applyFill="1"/>
    <xf numFmtId="0" fontId="59" fillId="26" borderId="11" xfId="0" applyFont="1" applyFill="1" applyBorder="1" applyAlignment="1">
      <alignment vertical="center"/>
    </xf>
    <xf numFmtId="0" fontId="59" fillId="26" borderId="0" xfId="0" applyFont="1" applyFill="1" applyAlignment="1">
      <alignment vertical="center"/>
    </xf>
    <xf numFmtId="9" fontId="41" fillId="26" borderId="0" xfId="29" applyNumberFormat="1" applyFont="1" applyFill="1" applyBorder="1"/>
    <xf numFmtId="0" fontId="55" fillId="26" borderId="0" xfId="0" applyFont="1" applyFill="1" applyAlignment="1">
      <alignment vertical="center"/>
    </xf>
    <xf numFmtId="38" fontId="8" fillId="26" borderId="0" xfId="29" applyNumberFormat="1" applyFont="1" applyFill="1" applyBorder="1"/>
    <xf numFmtId="38" fontId="11" fillId="26" borderId="0" xfId="29" applyNumberFormat="1" applyFont="1" applyFill="1"/>
    <xf numFmtId="38" fontId="44" fillId="26" borderId="11" xfId="29" applyNumberFormat="1" applyFont="1" applyFill="1" applyBorder="1"/>
    <xf numFmtId="49" fontId="55" fillId="26" borderId="13" xfId="29" applyNumberFormat="1" applyFont="1" applyFill="1" applyBorder="1" applyAlignment="1">
      <alignment horizontal="center" vertical="center" wrapText="1"/>
    </xf>
    <xf numFmtId="38" fontId="62" fillId="26" borderId="0" xfId="29" applyNumberFormat="1" applyFont="1" applyFill="1" applyBorder="1" applyAlignment="1">
      <alignment horizontal="center" vertical="center" wrapText="1"/>
    </xf>
    <xf numFmtId="38" fontId="55" fillId="26" borderId="0" xfId="29" applyNumberFormat="1" applyFont="1" applyFill="1" applyBorder="1"/>
    <xf numFmtId="38" fontId="55" fillId="26" borderId="14" xfId="29" applyNumberFormat="1" applyFont="1" applyFill="1" applyBorder="1" applyAlignment="1">
      <alignment horizontal="right" vertical="center" indent="1"/>
    </xf>
    <xf numFmtId="38" fontId="19" fillId="26" borderId="0" xfId="29" applyNumberFormat="1" applyFont="1" applyFill="1" applyBorder="1" applyAlignment="1">
      <alignment vertical="center"/>
    </xf>
    <xf numFmtId="38" fontId="44" fillId="26" borderId="0" xfId="29" applyNumberFormat="1" applyFont="1" applyFill="1" applyBorder="1"/>
    <xf numFmtId="0" fontId="55" fillId="26" borderId="13" xfId="0" applyFont="1" applyFill="1" applyBorder="1" applyAlignment="1">
      <alignment horizontal="center" vertical="center"/>
    </xf>
    <xf numFmtId="170" fontId="59" fillId="26" borderId="0" xfId="33" applyNumberFormat="1" applyFont="1" applyFill="1" applyBorder="1"/>
    <xf numFmtId="0" fontId="41" fillId="26" borderId="0" xfId="0" applyFont="1" applyFill="1" applyAlignment="1">
      <alignment horizontal="right"/>
    </xf>
    <xf numFmtId="0" fontId="59" fillId="26" borderId="13" xfId="0" applyFont="1" applyFill="1" applyBorder="1"/>
    <xf numFmtId="0" fontId="9" fillId="26" borderId="0" xfId="0" applyFont="1" applyFill="1"/>
    <xf numFmtId="37" fontId="59" fillId="26" borderId="0" xfId="33" applyNumberFormat="1" applyFont="1" applyFill="1" applyBorder="1" applyAlignment="1">
      <alignment horizontal="right" vertical="center" indent="1"/>
    </xf>
    <xf numFmtId="37" fontId="55" fillId="26" borderId="15" xfId="33" applyNumberFormat="1" applyFont="1" applyFill="1" applyBorder="1" applyAlignment="1">
      <alignment horizontal="right" vertical="center" indent="1"/>
    </xf>
    <xf numFmtId="0" fontId="55" fillId="26" borderId="0" xfId="29" applyNumberFormat="1" applyFont="1" applyFill="1" applyBorder="1" applyAlignment="1">
      <alignment horizontal="right" readingOrder="2"/>
    </xf>
    <xf numFmtId="0" fontId="6" fillId="26" borderId="0" xfId="52" applyFont="1" applyFill="1"/>
    <xf numFmtId="0" fontId="41" fillId="26" borderId="0" xfId="52" applyFont="1" applyFill="1"/>
    <xf numFmtId="0" fontId="45" fillId="26" borderId="0" xfId="52" applyFont="1" applyFill="1"/>
    <xf numFmtId="0" fontId="6" fillId="26" borderId="0" xfId="52" applyFont="1" applyFill="1" applyAlignment="1">
      <alignment vertical="center"/>
    </xf>
    <xf numFmtId="0" fontId="46" fillId="26" borderId="0" xfId="52" applyFont="1" applyFill="1" applyAlignment="1">
      <alignment horizontal="center" vertical="center"/>
    </xf>
    <xf numFmtId="0" fontId="45" fillId="26" borderId="0" xfId="52" applyFont="1" applyFill="1" applyAlignment="1">
      <alignment vertical="center"/>
    </xf>
    <xf numFmtId="3" fontId="45" fillId="26" borderId="0" xfId="53" applyNumberFormat="1" applyFont="1" applyFill="1" applyBorder="1" applyAlignment="1">
      <alignment horizontal="right" vertical="center"/>
    </xf>
    <xf numFmtId="0" fontId="45" fillId="26" borderId="0" xfId="52" applyFont="1" applyFill="1" applyAlignment="1">
      <alignment horizontal="right" vertical="center"/>
    </xf>
    <xf numFmtId="0" fontId="45" fillId="26" borderId="0" xfId="52" applyFont="1" applyFill="1" applyAlignment="1">
      <alignment vertical="center" wrapText="1"/>
    </xf>
    <xf numFmtId="0" fontId="6" fillId="26" borderId="0" xfId="52" applyFont="1" applyFill="1" applyAlignment="1">
      <alignment horizontal="right"/>
    </xf>
    <xf numFmtId="0" fontId="6" fillId="0" borderId="0" xfId="54" applyFont="1"/>
    <xf numFmtId="38" fontId="11" fillId="0" borderId="0" xfId="55" applyNumberFormat="1" applyFont="1" applyFill="1"/>
    <xf numFmtId="0" fontId="6" fillId="26" borderId="0" xfId="54" applyFont="1" applyFill="1"/>
    <xf numFmtId="0" fontId="6" fillId="0" borderId="0" xfId="54" applyFont="1" applyAlignment="1">
      <alignment horizontal="center"/>
    </xf>
    <xf numFmtId="0" fontId="6" fillId="0" borderId="0" xfId="54" applyFont="1" applyAlignment="1">
      <alignment vertical="center"/>
    </xf>
    <xf numFmtId="37" fontId="46" fillId="26" borderId="14" xfId="55" applyNumberFormat="1" applyFont="1" applyFill="1" applyBorder="1" applyAlignment="1">
      <alignment horizontal="right" vertical="center" indent="1"/>
    </xf>
    <xf numFmtId="37" fontId="46" fillId="26" borderId="13" xfId="55" applyNumberFormat="1" applyFont="1" applyFill="1" applyBorder="1" applyAlignment="1">
      <alignment horizontal="right" vertical="center" indent="1"/>
    </xf>
    <xf numFmtId="37" fontId="45" fillId="26" borderId="0" xfId="55" applyNumberFormat="1" applyFont="1" applyFill="1" applyBorder="1" applyAlignment="1">
      <alignment horizontal="right" vertical="center" indent="1"/>
    </xf>
    <xf numFmtId="37" fontId="66" fillId="26" borderId="0" xfId="55" applyNumberFormat="1" applyFont="1" applyFill="1" applyBorder="1" applyAlignment="1">
      <alignment horizontal="right" vertical="center" indent="1"/>
    </xf>
    <xf numFmtId="0" fontId="13" fillId="0" borderId="0" xfId="54" applyFont="1" applyAlignment="1">
      <alignment vertical="center" wrapText="1"/>
    </xf>
    <xf numFmtId="0" fontId="7" fillId="0" borderId="0" xfId="54" applyFont="1" applyAlignment="1">
      <alignment vertical="center"/>
    </xf>
    <xf numFmtId="0" fontId="8" fillId="0" borderId="0" xfId="54" applyFont="1" applyAlignment="1">
      <alignment vertical="center" wrapText="1"/>
    </xf>
    <xf numFmtId="4" fontId="6" fillId="0" borderId="0" xfId="54" applyNumberFormat="1" applyFont="1" applyAlignment="1">
      <alignment vertical="center"/>
    </xf>
    <xf numFmtId="4" fontId="7" fillId="0" borderId="0" xfId="54" applyNumberFormat="1" applyFont="1" applyAlignment="1">
      <alignment vertical="center"/>
    </xf>
    <xf numFmtId="164" fontId="45" fillId="26" borderId="0" xfId="54" applyNumberFormat="1" applyFont="1" applyFill="1" applyAlignment="1">
      <alignment vertical="center"/>
    </xf>
    <xf numFmtId="164" fontId="46" fillId="26" borderId="0" xfId="54" applyNumberFormat="1" applyFont="1" applyFill="1" applyAlignment="1">
      <alignment vertical="center"/>
    </xf>
    <xf numFmtId="40" fontId="7" fillId="0" borderId="0" xfId="54" applyNumberFormat="1" applyFont="1" applyAlignment="1">
      <alignment vertical="center"/>
    </xf>
    <xf numFmtId="0" fontId="43" fillId="26" borderId="0" xfId="54" applyFont="1" applyFill="1" applyAlignment="1">
      <alignment horizontal="left"/>
    </xf>
    <xf numFmtId="0" fontId="49" fillId="26" borderId="0" xfId="54" applyFont="1" applyFill="1"/>
    <xf numFmtId="170" fontId="6" fillId="26" borderId="0" xfId="55" applyNumberFormat="1" applyFont="1" applyFill="1"/>
    <xf numFmtId="0" fontId="6" fillId="26" borderId="0" xfId="54" applyFont="1" applyFill="1" applyAlignment="1">
      <alignment horizontal="center"/>
    </xf>
    <xf numFmtId="0" fontId="7" fillId="26" borderId="0" xfId="54" applyFont="1" applyFill="1"/>
    <xf numFmtId="170" fontId="7" fillId="26" borderId="0" xfId="55" applyNumberFormat="1" applyFont="1" applyFill="1" applyBorder="1"/>
    <xf numFmtId="0" fontId="17" fillId="26" borderId="0" xfId="54" applyFont="1" applyFill="1" applyAlignment="1">
      <alignment horizontal="right"/>
    </xf>
    <xf numFmtId="43" fontId="6" fillId="26" borderId="0" xfId="54" applyNumberFormat="1" applyFont="1" applyFill="1" applyAlignment="1">
      <alignment vertical="center" wrapText="1"/>
    </xf>
    <xf numFmtId="170" fontId="6" fillId="26" borderId="0" xfId="55" applyNumberFormat="1" applyFont="1" applyFill="1" applyBorder="1" applyAlignment="1">
      <alignment vertical="center" wrapText="1"/>
    </xf>
    <xf numFmtId="43" fontId="9" fillId="26" borderId="0" xfId="54" applyNumberFormat="1" applyFont="1" applyFill="1" applyAlignment="1">
      <alignment horizontal="center" vertical="center" wrapText="1"/>
    </xf>
    <xf numFmtId="0" fontId="7" fillId="26" borderId="0" xfId="54" applyFont="1" applyFill="1" applyAlignment="1">
      <alignment vertical="center"/>
    </xf>
    <xf numFmtId="38" fontId="55" fillId="26" borderId="15" xfId="55" applyNumberFormat="1" applyFont="1" applyFill="1" applyBorder="1" applyAlignment="1">
      <alignment horizontal="right" vertical="center" indent="1"/>
    </xf>
    <xf numFmtId="0" fontId="55" fillId="26" borderId="0" xfId="54" applyFont="1" applyFill="1" applyAlignment="1">
      <alignment horizontal="center" vertical="center"/>
    </xf>
    <xf numFmtId="43" fontId="55" fillId="26" borderId="12" xfId="54" applyNumberFormat="1" applyFont="1" applyFill="1" applyBorder="1" applyAlignment="1">
      <alignment horizontal="right" vertical="center"/>
    </xf>
    <xf numFmtId="43" fontId="55" fillId="26" borderId="12" xfId="54" applyNumberFormat="1" applyFont="1" applyFill="1" applyBorder="1" applyAlignment="1">
      <alignment horizontal="center" vertical="center"/>
    </xf>
    <xf numFmtId="38" fontId="59" fillId="26" borderId="0" xfId="54" applyNumberFormat="1" applyFont="1" applyFill="1" applyAlignment="1">
      <alignment horizontal="right" vertical="center" indent="1"/>
    </xf>
    <xf numFmtId="43" fontId="59" fillId="26" borderId="11" xfId="54" applyNumberFormat="1" applyFont="1" applyFill="1" applyBorder="1" applyAlignment="1">
      <alignment horizontal="right" vertical="center" wrapText="1"/>
    </xf>
    <xf numFmtId="43" fontId="59" fillId="26" borderId="0" xfId="54" applyNumberFormat="1" applyFont="1" applyFill="1" applyAlignment="1">
      <alignment horizontal="right" vertical="center" wrapText="1"/>
    </xf>
    <xf numFmtId="0" fontId="59" fillId="26" borderId="0" xfId="54" applyFont="1" applyFill="1" applyAlignment="1">
      <alignment horizontal="center" vertical="center"/>
    </xf>
    <xf numFmtId="43" fontId="59" fillId="0" borderId="0" xfId="54" applyNumberFormat="1" applyFont="1" applyAlignment="1">
      <alignment horizontal="right" vertical="center" wrapText="1"/>
    </xf>
    <xf numFmtId="167" fontId="55" fillId="26" borderId="13" xfId="54" applyNumberFormat="1" applyFont="1" applyFill="1" applyBorder="1" applyAlignment="1">
      <alignment horizontal="center" vertical="center" wrapText="1"/>
    </xf>
    <xf numFmtId="0" fontId="4" fillId="26" borderId="0" xfId="54" applyFont="1" applyFill="1"/>
    <xf numFmtId="0" fontId="3" fillId="26" borderId="0" xfId="54" applyFont="1" applyFill="1"/>
    <xf numFmtId="0" fontId="6" fillId="26" borderId="0" xfId="54" applyFont="1" applyFill="1" applyAlignment="1">
      <alignment vertical="top"/>
    </xf>
    <xf numFmtId="0" fontId="6" fillId="25" borderId="0" xfId="54" applyFont="1" applyFill="1"/>
    <xf numFmtId="38" fontId="6" fillId="25" borderId="0" xfId="54" applyNumberFormat="1" applyFont="1" applyFill="1"/>
    <xf numFmtId="0" fontId="11" fillId="25" borderId="0" xfId="54" applyFont="1" applyFill="1" applyAlignment="1">
      <alignment vertical="center"/>
    </xf>
    <xf numFmtId="37" fontId="46" fillId="25" borderId="13" xfId="53" applyNumberFormat="1" applyFont="1" applyFill="1" applyBorder="1" applyAlignment="1">
      <alignment horizontal="right" vertical="center" indent="1"/>
    </xf>
    <xf numFmtId="0" fontId="43" fillId="25" borderId="0" xfId="54" applyFont="1" applyFill="1" applyAlignment="1">
      <alignment vertical="center"/>
    </xf>
    <xf numFmtId="0" fontId="6" fillId="26" borderId="0" xfId="54" applyFont="1" applyFill="1" applyAlignment="1">
      <alignment vertical="center"/>
    </xf>
    <xf numFmtId="0" fontId="43" fillId="25" borderId="13" xfId="54" applyFont="1" applyFill="1" applyBorder="1" applyAlignment="1">
      <alignment vertical="center"/>
    </xf>
    <xf numFmtId="37" fontId="45" fillId="25" borderId="0" xfId="53" applyNumberFormat="1" applyFont="1" applyFill="1" applyBorder="1" applyAlignment="1">
      <alignment horizontal="right" vertical="center" indent="1"/>
    </xf>
    <xf numFmtId="166" fontId="45" fillId="26" borderId="0" xfId="53" applyNumberFormat="1" applyFont="1" applyFill="1" applyBorder="1" applyAlignment="1">
      <alignment horizontal="left" vertical="center" wrapText="1" indent="2"/>
    </xf>
    <xf numFmtId="0" fontId="49" fillId="25" borderId="0" xfId="54" applyFont="1" applyFill="1" applyAlignment="1">
      <alignment vertical="center"/>
    </xf>
    <xf numFmtId="37" fontId="45" fillId="26" borderId="0" xfId="53" applyNumberFormat="1" applyFont="1" applyFill="1" applyBorder="1" applyAlignment="1">
      <alignment horizontal="right" vertical="center" indent="1"/>
    </xf>
    <xf numFmtId="37" fontId="45" fillId="25" borderId="11" xfId="53" applyNumberFormat="1" applyFont="1" applyFill="1" applyBorder="1" applyAlignment="1">
      <alignment horizontal="right" vertical="center" indent="1"/>
    </xf>
    <xf numFmtId="0" fontId="49" fillId="25" borderId="11" xfId="54" applyFont="1" applyFill="1" applyBorder="1" applyAlignment="1">
      <alignment vertical="center"/>
    </xf>
    <xf numFmtId="0" fontId="6" fillId="25" borderId="0" xfId="54" applyFont="1" applyFill="1" applyAlignment="1">
      <alignment vertical="center" wrapText="1"/>
    </xf>
    <xf numFmtId="38" fontId="43" fillId="25" borderId="13" xfId="54" applyNumberFormat="1" applyFont="1" applyFill="1" applyBorder="1" applyAlignment="1">
      <alignment horizontal="center" vertical="center" wrapText="1"/>
    </xf>
    <xf numFmtId="0" fontId="43" fillId="25" borderId="13" xfId="54" applyFont="1" applyFill="1" applyBorder="1" applyAlignment="1">
      <alignment horizontal="center" vertical="center" wrapText="1"/>
    </xf>
    <xf numFmtId="38" fontId="56" fillId="25" borderId="0" xfId="54" applyNumberFormat="1" applyFont="1" applyFill="1" applyAlignment="1">
      <alignment horizontal="center"/>
    </xf>
    <xf numFmtId="0" fontId="43" fillId="25" borderId="0" xfId="54" applyFont="1" applyFill="1" applyAlignment="1">
      <alignment horizontal="right"/>
    </xf>
    <xf numFmtId="0" fontId="7" fillId="0" borderId="0" xfId="54" applyFont="1"/>
    <xf numFmtId="0" fontId="8" fillId="0" borderId="0" xfId="54" applyFont="1"/>
    <xf numFmtId="0" fontId="59" fillId="26" borderId="0" xfId="54" applyFont="1" applyFill="1"/>
    <xf numFmtId="3" fontId="41" fillId="0" borderId="0" xfId="54" applyNumberFormat="1" applyFont="1" applyProtection="1">
      <protection locked="0"/>
    </xf>
    <xf numFmtId="173" fontId="41" fillId="0" borderId="0" xfId="54" applyNumberFormat="1" applyFont="1" applyProtection="1">
      <protection locked="0"/>
    </xf>
    <xf numFmtId="0" fontId="49" fillId="25" borderId="0" xfId="54" applyFont="1" applyFill="1" applyAlignment="1">
      <alignment vertical="center" wrapText="1"/>
    </xf>
    <xf numFmtId="49" fontId="55" fillId="26" borderId="11" xfId="29" applyNumberFormat="1" applyFont="1" applyFill="1" applyBorder="1" applyAlignment="1">
      <alignment horizontal="center" vertical="center" wrapText="1" readingOrder="2"/>
    </xf>
    <xf numFmtId="170" fontId="41" fillId="0" borderId="0" xfId="29" applyNumberFormat="1" applyFont="1" applyFill="1" applyBorder="1" applyAlignment="1">
      <alignment vertical="top"/>
    </xf>
    <xf numFmtId="170" fontId="41" fillId="0" borderId="0" xfId="29" applyNumberFormat="1" applyFont="1" applyFill="1"/>
    <xf numFmtId="170" fontId="41" fillId="0" borderId="0" xfId="29" applyNumberFormat="1" applyFont="1" applyFill="1" applyAlignment="1">
      <alignment horizontal="center" vertical="justify"/>
    </xf>
    <xf numFmtId="170" fontId="41" fillId="0" borderId="0" xfId="29" applyNumberFormat="1" applyFont="1" applyFill="1" applyBorder="1"/>
    <xf numFmtId="170" fontId="58" fillId="0" borderId="0" xfId="29" applyNumberFormat="1" applyFont="1" applyFill="1" applyAlignment="1">
      <alignment vertical="center"/>
    </xf>
    <xf numFmtId="10" fontId="41" fillId="0" borderId="0" xfId="29" applyNumberFormat="1" applyFont="1" applyFill="1" applyBorder="1"/>
    <xf numFmtId="170" fontId="41" fillId="0" borderId="0" xfId="29" applyNumberFormat="1" applyFont="1" applyFill="1" applyBorder="1" applyAlignment="1"/>
    <xf numFmtId="10" fontId="41" fillId="0" borderId="0" xfId="29" applyNumberFormat="1" applyFont="1" applyFill="1"/>
    <xf numFmtId="0" fontId="41" fillId="0" borderId="0" xfId="54" applyFont="1" applyProtection="1">
      <protection locked="0"/>
    </xf>
    <xf numFmtId="0" fontId="44" fillId="0" borderId="0" xfId="54" applyFont="1" applyProtection="1">
      <protection locked="0"/>
    </xf>
    <xf numFmtId="173" fontId="44" fillId="0" borderId="0" xfId="54" applyNumberFormat="1" applyFont="1" applyProtection="1">
      <protection locked="0"/>
    </xf>
    <xf numFmtId="173" fontId="48" fillId="0" borderId="0" xfId="54" applyNumberFormat="1" applyFont="1" applyProtection="1">
      <protection locked="0"/>
    </xf>
    <xf numFmtId="173" fontId="41" fillId="0" borderId="0" xfId="29" applyNumberFormat="1" applyFont="1" applyFill="1" applyBorder="1" applyProtection="1">
      <protection locked="0"/>
    </xf>
    <xf numFmtId="0" fontId="48" fillId="0" borderId="0" xfId="54" applyFont="1" applyProtection="1">
      <protection locked="0"/>
    </xf>
    <xf numFmtId="170" fontId="41" fillId="0" borderId="0" xfId="29" applyNumberFormat="1" applyFont="1" applyFill="1" applyProtection="1">
      <protection locked="0"/>
    </xf>
    <xf numFmtId="41" fontId="45" fillId="26" borderId="0" xfId="29" applyNumberFormat="1" applyFont="1" applyFill="1" applyBorder="1" applyAlignment="1">
      <alignment horizontal="center" vertical="center"/>
    </xf>
    <xf numFmtId="170" fontId="43" fillId="26" borderId="11" xfId="29" applyNumberFormat="1" applyFont="1" applyFill="1" applyBorder="1" applyAlignment="1">
      <alignment horizontal="right" vertical="center"/>
    </xf>
    <xf numFmtId="170" fontId="43" fillId="26" borderId="11" xfId="29" applyNumberFormat="1" applyFont="1" applyFill="1" applyBorder="1" applyAlignment="1">
      <alignment horizontal="center" vertical="center" wrapText="1"/>
    </xf>
    <xf numFmtId="170" fontId="43" fillId="26" borderId="11" xfId="29" applyNumberFormat="1" applyFont="1" applyFill="1" applyBorder="1" applyAlignment="1">
      <alignment horizontal="center" vertical="center"/>
    </xf>
    <xf numFmtId="0" fontId="55" fillId="26" borderId="11" xfId="52" applyFont="1" applyFill="1" applyBorder="1" applyAlignment="1" applyProtection="1">
      <alignment horizontal="right"/>
      <protection locked="0"/>
    </xf>
    <xf numFmtId="43" fontId="45" fillId="26" borderId="0" xfId="29" applyFont="1" applyFill="1" applyBorder="1" applyAlignment="1">
      <alignment horizontal="left" vertical="center" wrapText="1" indent="4"/>
    </xf>
    <xf numFmtId="37" fontId="45" fillId="26" borderId="0" xfId="29" applyNumberFormat="1" applyFont="1" applyFill="1" applyBorder="1" applyAlignment="1">
      <alignment horizontal="right" vertical="center" indent="1"/>
    </xf>
    <xf numFmtId="49" fontId="55" fillId="26" borderId="13" xfId="55" applyNumberFormat="1" applyFont="1" applyFill="1" applyBorder="1" applyAlignment="1">
      <alignment horizontal="right" vertical="center" wrapText="1" indent="3" readingOrder="1"/>
    </xf>
    <xf numFmtId="49" fontId="55" fillId="26" borderId="13" xfId="29" applyNumberFormat="1" applyFont="1" applyFill="1" applyBorder="1" applyAlignment="1">
      <alignment horizontal="right" vertical="center" wrapText="1" indent="3"/>
    </xf>
    <xf numFmtId="37" fontId="46" fillId="25" borderId="15" xfId="53" applyNumberFormat="1" applyFont="1" applyFill="1" applyBorder="1" applyAlignment="1">
      <alignment horizontal="right" vertical="center" indent="1"/>
    </xf>
    <xf numFmtId="37" fontId="46" fillId="26" borderId="13" xfId="29" applyNumberFormat="1" applyFont="1" applyFill="1" applyBorder="1" applyAlignment="1">
      <alignment vertical="center"/>
    </xf>
    <xf numFmtId="0" fontId="43" fillId="26" borderId="0" xfId="0" applyFont="1" applyFill="1" applyAlignment="1">
      <alignment horizontal="right"/>
    </xf>
    <xf numFmtId="0" fontId="46" fillId="26" borderId="0" xfId="0" applyFont="1" applyFill="1" applyAlignment="1">
      <alignment horizontal="right" vertical="center"/>
    </xf>
    <xf numFmtId="37" fontId="46" fillId="26" borderId="15" xfId="29" applyNumberFormat="1" applyFont="1" applyFill="1" applyBorder="1" applyAlignment="1">
      <alignment vertical="center"/>
    </xf>
    <xf numFmtId="3" fontId="57" fillId="26" borderId="0" xfId="0" applyNumberFormat="1" applyFont="1" applyFill="1" applyAlignment="1">
      <alignment vertical="center"/>
    </xf>
    <xf numFmtId="43" fontId="45" fillId="26" borderId="0" xfId="29" applyFont="1" applyFill="1" applyBorder="1" applyAlignment="1">
      <alignment horizontal="right" vertical="center"/>
    </xf>
    <xf numFmtId="3" fontId="46" fillId="26" borderId="0" xfId="0" applyNumberFormat="1" applyFont="1" applyFill="1" applyAlignment="1">
      <alignment vertical="center"/>
    </xf>
    <xf numFmtId="170" fontId="55" fillId="26" borderId="11" xfId="29" applyNumberFormat="1" applyFont="1" applyFill="1" applyBorder="1" applyAlignment="1">
      <alignment horizontal="right"/>
    </xf>
    <xf numFmtId="41" fontId="45" fillId="26" borderId="11" xfId="29" applyNumberFormat="1" applyFont="1" applyFill="1" applyBorder="1" applyAlignment="1">
      <alignment horizontal="right" vertical="center"/>
    </xf>
    <xf numFmtId="170" fontId="46" fillId="26" borderId="14" xfId="29" applyNumberFormat="1" applyFont="1" applyFill="1" applyBorder="1" applyAlignment="1">
      <alignment vertical="center"/>
    </xf>
    <xf numFmtId="1" fontId="46" fillId="26" borderId="13" xfId="29" applyNumberFormat="1" applyFont="1" applyFill="1" applyBorder="1" applyAlignment="1">
      <alignment horizontal="center" vertical="top"/>
    </xf>
    <xf numFmtId="3" fontId="45" fillId="26" borderId="0" xfId="0" applyNumberFormat="1" applyFont="1" applyFill="1" applyAlignment="1">
      <alignment horizontal="right" vertical="center"/>
    </xf>
    <xf numFmtId="3" fontId="45" fillId="26" borderId="0" xfId="0" applyNumberFormat="1" applyFont="1" applyFill="1" applyAlignment="1">
      <alignment vertical="center"/>
    </xf>
    <xf numFmtId="37" fontId="46" fillId="26" borderId="15" xfId="29" applyNumberFormat="1" applyFont="1" applyFill="1" applyBorder="1" applyAlignment="1">
      <alignment horizontal="right" vertical="center" indent="1"/>
    </xf>
    <xf numFmtId="164" fontId="49" fillId="26" borderId="0" xfId="0" applyNumberFormat="1" applyFont="1" applyFill="1"/>
    <xf numFmtId="164" fontId="5" fillId="26" borderId="0" xfId="0" applyNumberFormat="1" applyFont="1" applyFill="1"/>
    <xf numFmtId="0" fontId="13" fillId="26" borderId="0" xfId="0" applyFont="1" applyFill="1"/>
    <xf numFmtId="164" fontId="16" fillId="26" borderId="0" xfId="0" applyNumberFormat="1" applyFont="1" applyFill="1"/>
    <xf numFmtId="164" fontId="6" fillId="26" borderId="0" xfId="0" applyNumberFormat="1" applyFont="1" applyFill="1"/>
    <xf numFmtId="170" fontId="43" fillId="26" borderId="11" xfId="29" applyNumberFormat="1" applyFont="1" applyFill="1" applyBorder="1" applyAlignment="1">
      <alignment horizontal="left" vertical="center" readingOrder="2"/>
    </xf>
    <xf numFmtId="170" fontId="7" fillId="26" borderId="0" xfId="29" applyNumberFormat="1" applyFont="1" applyFill="1"/>
    <xf numFmtId="170" fontId="7" fillId="26" borderId="0" xfId="29" applyNumberFormat="1" applyFont="1" applyFill="1" applyBorder="1"/>
    <xf numFmtId="0" fontId="17" fillId="26" borderId="0" xfId="54" applyFont="1" applyFill="1"/>
    <xf numFmtId="41" fontId="45" fillId="26" borderId="0" xfId="29" applyNumberFormat="1" applyFont="1" applyFill="1" applyBorder="1" applyAlignment="1">
      <alignment horizontal="left" vertical="center" wrapText="1" indent="2"/>
    </xf>
    <xf numFmtId="3" fontId="46" fillId="26" borderId="15" xfId="29" applyNumberFormat="1" applyFont="1" applyFill="1" applyBorder="1" applyAlignment="1">
      <alignment horizontal="right" vertical="center"/>
    </xf>
    <xf numFmtId="3" fontId="49" fillId="26" borderId="0" xfId="53" applyNumberFormat="1" applyFont="1" applyFill="1" applyBorder="1" applyAlignment="1">
      <alignment horizontal="right" vertical="center" wrapText="1" indent="2"/>
    </xf>
    <xf numFmtId="3" fontId="45" fillId="26" borderId="0" xfId="29" applyNumberFormat="1" applyFont="1" applyFill="1" applyBorder="1" applyAlignment="1">
      <alignment horizontal="right" vertical="center" indent="2"/>
    </xf>
    <xf numFmtId="3" fontId="46" fillId="26" borderId="15" xfId="29" applyNumberFormat="1" applyFont="1" applyFill="1" applyBorder="1" applyAlignment="1">
      <alignment horizontal="right" vertical="center" indent="2"/>
    </xf>
    <xf numFmtId="166" fontId="49" fillId="26" borderId="0" xfId="53" applyNumberFormat="1" applyFont="1" applyFill="1" applyBorder="1" applyAlignment="1">
      <alignment horizontal="left" vertical="center" wrapText="1" indent="2"/>
    </xf>
    <xf numFmtId="0" fontId="43" fillId="26" borderId="0" xfId="54" applyFont="1" applyFill="1" applyAlignment="1">
      <alignment horizontal="right" vertical="top" readingOrder="2"/>
    </xf>
    <xf numFmtId="0" fontId="43" fillId="26" borderId="0" xfId="54" applyFont="1" applyFill="1" applyAlignment="1">
      <alignment horizontal="left" vertical="top" readingOrder="2"/>
    </xf>
    <xf numFmtId="0" fontId="63" fillId="26" borderId="0" xfId="54" applyFont="1" applyFill="1" applyAlignment="1">
      <alignment horizontal="center"/>
    </xf>
    <xf numFmtId="38" fontId="43" fillId="26" borderId="0" xfId="55" applyNumberFormat="1" applyFont="1" applyFill="1"/>
    <xf numFmtId="0" fontId="64" fillId="26" borderId="0" xfId="54" applyFont="1" applyFill="1" applyAlignment="1">
      <alignment horizontal="right" vertical="center"/>
    </xf>
    <xf numFmtId="0" fontId="46" fillId="26" borderId="0" xfId="54" applyFont="1" applyFill="1" applyAlignment="1">
      <alignment horizontal="center" vertical="center"/>
    </xf>
    <xf numFmtId="0" fontId="65" fillId="26" borderId="0" xfId="54" applyFont="1" applyFill="1" applyAlignment="1">
      <alignment horizontal="center" vertical="center"/>
    </xf>
    <xf numFmtId="0" fontId="46" fillId="26" borderId="0" xfId="54" quotePrefix="1" applyFont="1" applyFill="1" applyAlignment="1">
      <alignment horizontal="right" vertical="center"/>
    </xf>
    <xf numFmtId="0" fontId="45" fillId="26" borderId="0" xfId="54" applyFont="1" applyFill="1" applyAlignment="1">
      <alignment horizontal="left" vertical="center"/>
    </xf>
    <xf numFmtId="0" fontId="46" fillId="26" borderId="0" xfId="54" applyFont="1" applyFill="1" applyAlignment="1">
      <alignment horizontal="right" vertical="center"/>
    </xf>
    <xf numFmtId="0" fontId="45" fillId="26" borderId="0" xfId="54" applyFont="1" applyFill="1" applyAlignment="1">
      <alignment horizontal="right" vertical="center"/>
    </xf>
    <xf numFmtId="38" fontId="11" fillId="26" borderId="0" xfId="55" applyNumberFormat="1" applyFont="1" applyFill="1"/>
    <xf numFmtId="166" fontId="45" fillId="26" borderId="0" xfId="55" applyNumberFormat="1" applyFont="1" applyFill="1" applyBorder="1" applyAlignment="1">
      <alignment horizontal="left" vertical="center" wrapText="1" indent="3"/>
    </xf>
    <xf numFmtId="0" fontId="55" fillId="26" borderId="13" xfId="54" applyFont="1" applyFill="1" applyBorder="1" applyAlignment="1">
      <alignment horizontal="center" vertical="center"/>
    </xf>
    <xf numFmtId="166" fontId="49" fillId="26" borderId="0" xfId="33" applyNumberFormat="1" applyFont="1" applyFill="1" applyBorder="1" applyAlignment="1">
      <alignment horizontal="right" vertical="center"/>
    </xf>
    <xf numFmtId="0" fontId="41" fillId="26" borderId="0" xfId="54" applyFont="1" applyFill="1"/>
    <xf numFmtId="0" fontId="46" fillId="26" borderId="11" xfId="54" applyFont="1" applyFill="1" applyBorder="1"/>
    <xf numFmtId="164" fontId="41" fillId="26" borderId="11" xfId="54" applyNumberFormat="1" applyFont="1" applyFill="1" applyBorder="1"/>
    <xf numFmtId="0" fontId="41" fillId="26" borderId="11" xfId="54" applyFont="1" applyFill="1" applyBorder="1"/>
    <xf numFmtId="164" fontId="43" fillId="26" borderId="11" xfId="54" applyNumberFormat="1" applyFont="1" applyFill="1" applyBorder="1" applyAlignment="1">
      <alignment horizontal="center" vertical="center" wrapText="1"/>
    </xf>
    <xf numFmtId="164" fontId="43" fillId="26" borderId="11" xfId="54" applyNumberFormat="1" applyFont="1" applyFill="1" applyBorder="1" applyAlignment="1">
      <alignment horizontal="right" vertical="center" wrapText="1"/>
    </xf>
    <xf numFmtId="0" fontId="43" fillId="26" borderId="0" xfId="54" applyFont="1" applyFill="1" applyAlignment="1">
      <alignment horizontal="right" vertical="center"/>
    </xf>
    <xf numFmtId="0" fontId="41" fillId="26" borderId="0" xfId="54" applyFont="1" applyFill="1" applyAlignment="1">
      <alignment horizontal="right" vertical="center"/>
    </xf>
    <xf numFmtId="169" fontId="41" fillId="26" borderId="0" xfId="54" applyNumberFormat="1" applyFont="1" applyFill="1" applyAlignment="1">
      <alignment vertical="center"/>
    </xf>
    <xf numFmtId="0" fontId="49" fillId="26" borderId="0" xfId="54" applyFont="1" applyFill="1" applyAlignment="1">
      <alignment horizontal="right" vertical="center"/>
    </xf>
    <xf numFmtId="0" fontId="43" fillId="26" borderId="13" xfId="54" applyFont="1" applyFill="1" applyBorder="1" applyAlignment="1">
      <alignment horizontal="right" vertical="center"/>
    </xf>
    <xf numFmtId="0" fontId="41" fillId="26" borderId="0" xfId="54" applyFont="1" applyFill="1" applyAlignment="1">
      <alignment vertical="center"/>
    </xf>
    <xf numFmtId="0" fontId="49" fillId="26" borderId="13" xfId="54" applyFont="1" applyFill="1" applyBorder="1" applyAlignment="1">
      <alignment horizontal="right" vertical="center"/>
    </xf>
    <xf numFmtId="171" fontId="43" fillId="26" borderId="0" xfId="54" applyNumberFormat="1" applyFont="1" applyFill="1" applyAlignment="1">
      <alignment horizontal="center" vertical="center"/>
    </xf>
    <xf numFmtId="38" fontId="45" fillId="26" borderId="0" xfId="54" applyNumberFormat="1" applyFont="1" applyFill="1" applyAlignment="1">
      <alignment horizontal="right"/>
    </xf>
    <xf numFmtId="0" fontId="50" fillId="26" borderId="0" xfId="54" applyFont="1" applyFill="1" applyAlignment="1">
      <alignment vertical="top"/>
    </xf>
    <xf numFmtId="164" fontId="41" fillId="26" borderId="0" xfId="54" applyNumberFormat="1" applyFont="1" applyFill="1" applyAlignment="1">
      <alignment vertical="top"/>
    </xf>
    <xf numFmtId="0" fontId="41" fillId="26" borderId="0" xfId="54" applyFont="1" applyFill="1" applyAlignment="1">
      <alignment vertical="top"/>
    </xf>
    <xf numFmtId="0" fontId="43" fillId="26" borderId="0" xfId="54" applyFont="1" applyFill="1" applyAlignment="1">
      <alignment horizontal="right" vertical="top"/>
    </xf>
    <xf numFmtId="0" fontId="49" fillId="26" borderId="0" xfId="54" applyFont="1" applyFill="1" applyAlignment="1">
      <alignment horizontal="right" vertical="top"/>
    </xf>
    <xf numFmtId="0" fontId="44" fillId="26" borderId="0" xfId="54" applyFont="1" applyFill="1" applyAlignment="1">
      <alignment horizontal="right" vertical="top"/>
    </xf>
    <xf numFmtId="169" fontId="44" fillId="26" borderId="0" xfId="54" applyNumberFormat="1" applyFont="1" applyFill="1" applyAlignment="1">
      <alignment vertical="top"/>
    </xf>
    <xf numFmtId="165" fontId="41" fillId="26" borderId="0" xfId="54" applyNumberFormat="1" applyFont="1" applyFill="1" applyAlignment="1">
      <alignment vertical="top"/>
    </xf>
    <xf numFmtId="0" fontId="41" fillId="26" borderId="0" xfId="54" applyFont="1" applyFill="1" applyAlignment="1">
      <alignment horizontal="right" vertical="top"/>
    </xf>
    <xf numFmtId="169" fontId="51" fillId="26" borderId="0" xfId="54" applyNumberFormat="1" applyFont="1" applyFill="1" applyAlignment="1">
      <alignment vertical="top"/>
    </xf>
    <xf numFmtId="165" fontId="51" fillId="26" borderId="0" xfId="54" applyNumberFormat="1" applyFont="1" applyFill="1" applyAlignment="1">
      <alignment vertical="top"/>
    </xf>
    <xf numFmtId="171" fontId="51" fillId="26" borderId="0" xfId="54" applyNumberFormat="1" applyFont="1" applyFill="1" applyAlignment="1">
      <alignment vertical="top"/>
    </xf>
    <xf numFmtId="171" fontId="52" fillId="26" borderId="0" xfId="54" applyNumberFormat="1" applyFont="1" applyFill="1" applyAlignment="1">
      <alignment vertical="top"/>
    </xf>
    <xf numFmtId="165" fontId="53" fillId="26" borderId="0" xfId="54" applyNumberFormat="1" applyFont="1" applyFill="1" applyAlignment="1">
      <alignment vertical="top"/>
    </xf>
    <xf numFmtId="0" fontId="44" fillId="26" borderId="0" xfId="54" applyFont="1" applyFill="1" applyAlignment="1">
      <alignment horizontal="right" vertical="center"/>
    </xf>
    <xf numFmtId="0" fontId="44" fillId="26" borderId="0" xfId="54" applyFont="1" applyFill="1" applyAlignment="1">
      <alignment horizontal="right"/>
    </xf>
    <xf numFmtId="171" fontId="52" fillId="26" borderId="0" xfId="54" applyNumberFormat="1" applyFont="1" applyFill="1"/>
    <xf numFmtId="165" fontId="53" fillId="26" borderId="0" xfId="54" applyNumberFormat="1" applyFont="1" applyFill="1"/>
    <xf numFmtId="164" fontId="41" fillId="26" borderId="0" xfId="54" applyNumberFormat="1" applyFont="1" applyFill="1"/>
    <xf numFmtId="0" fontId="41" fillId="0" borderId="0" xfId="54" applyFont="1"/>
    <xf numFmtId="0" fontId="41" fillId="0" borderId="0" xfId="54" applyFont="1" applyAlignment="1">
      <alignment vertical="top"/>
    </xf>
    <xf numFmtId="0" fontId="41" fillId="26" borderId="0" xfId="54" applyFont="1" applyFill="1" applyAlignment="1">
      <alignment horizontal="center"/>
    </xf>
    <xf numFmtId="43" fontId="43" fillId="26" borderId="11" xfId="54" applyNumberFormat="1" applyFont="1" applyFill="1" applyBorder="1" applyAlignment="1">
      <alignment horizontal="left" vertical="center" wrapText="1"/>
    </xf>
    <xf numFmtId="0" fontId="59" fillId="26" borderId="11" xfId="54" applyFont="1" applyFill="1" applyBorder="1" applyAlignment="1">
      <alignment horizontal="center" vertical="center"/>
    </xf>
    <xf numFmtId="43" fontId="55" fillId="26" borderId="0" xfId="54" applyNumberFormat="1" applyFont="1" applyFill="1" applyAlignment="1">
      <alignment horizontal="center" vertical="center"/>
    </xf>
    <xf numFmtId="43" fontId="55" fillId="26" borderId="0" xfId="54" applyNumberFormat="1" applyFont="1" applyFill="1" applyAlignment="1">
      <alignment horizontal="right" vertical="center"/>
    </xf>
    <xf numFmtId="43" fontId="59" fillId="26" borderId="0" xfId="54" applyNumberFormat="1" applyFont="1" applyFill="1" applyAlignment="1">
      <alignment horizontal="center" vertical="center" wrapText="1"/>
    </xf>
    <xf numFmtId="0" fontId="41" fillId="26" borderId="0" xfId="54" applyFont="1" applyFill="1" applyAlignment="1">
      <alignment horizontal="center" vertical="center" wrapText="1"/>
    </xf>
    <xf numFmtId="43" fontId="41" fillId="26" borderId="0" xfId="54" applyNumberFormat="1" applyFont="1" applyFill="1" applyAlignment="1">
      <alignment vertical="center" wrapText="1"/>
    </xf>
    <xf numFmtId="0" fontId="60" fillId="26" borderId="0" xfId="54" applyFont="1" applyFill="1" applyAlignment="1">
      <alignment horizontal="right"/>
    </xf>
    <xf numFmtId="0" fontId="13" fillId="26" borderId="0" xfId="54" applyFont="1" applyFill="1" applyAlignment="1">
      <alignment vertical="top" wrapText="1"/>
    </xf>
    <xf numFmtId="0" fontId="6" fillId="0" borderId="0" xfId="54" applyFont="1" applyAlignment="1">
      <alignment vertical="top"/>
    </xf>
    <xf numFmtId="38" fontId="59" fillId="26" borderId="11" xfId="54" applyNumberFormat="1" applyFont="1" applyFill="1" applyBorder="1" applyAlignment="1">
      <alignment horizontal="right" vertical="center" indent="1"/>
    </xf>
    <xf numFmtId="38" fontId="7" fillId="0" borderId="0" xfId="54" applyNumberFormat="1" applyFont="1" applyAlignment="1">
      <alignment vertical="center"/>
    </xf>
    <xf numFmtId="43" fontId="55" fillId="26" borderId="0" xfId="54" applyNumberFormat="1" applyFont="1" applyFill="1" applyAlignment="1">
      <alignment horizontal="center" vertical="center" wrapText="1"/>
    </xf>
    <xf numFmtId="43" fontId="55" fillId="26" borderId="0" xfId="54" applyNumberFormat="1" applyFont="1" applyFill="1" applyAlignment="1">
      <alignment horizontal="right" vertical="center" wrapText="1"/>
    </xf>
    <xf numFmtId="0" fontId="59" fillId="26" borderId="0" xfId="54" applyFont="1" applyFill="1" applyAlignment="1">
      <alignment horizontal="center" vertical="center" wrapText="1"/>
    </xf>
    <xf numFmtId="43" fontId="8" fillId="26" borderId="0" xfId="54" applyNumberFormat="1" applyFont="1" applyFill="1" applyAlignment="1">
      <alignment horizontal="center" vertical="center" wrapText="1"/>
    </xf>
    <xf numFmtId="0" fontId="11" fillId="26" borderId="0" xfId="54" applyFont="1" applyFill="1" applyAlignment="1">
      <alignment horizontal="center" vertical="center" wrapText="1"/>
    </xf>
    <xf numFmtId="0" fontId="6" fillId="26" borderId="0" xfId="54" applyFont="1" applyFill="1" applyAlignment="1">
      <alignment horizontal="center" vertical="center" wrapText="1"/>
    </xf>
    <xf numFmtId="0" fontId="8" fillId="26" borderId="0" xfId="54" applyFont="1" applyFill="1"/>
    <xf numFmtId="43" fontId="45" fillId="0" borderId="0" xfId="29" applyFont="1" applyFill="1" applyAlignment="1">
      <alignment horizontal="right" vertical="center" readingOrder="2"/>
    </xf>
    <xf numFmtId="3" fontId="49" fillId="26" borderId="0" xfId="29" applyNumberFormat="1" applyFont="1" applyFill="1" applyBorder="1" applyAlignment="1">
      <alignment vertical="center"/>
    </xf>
    <xf numFmtId="166" fontId="49" fillId="26" borderId="0" xfId="29" applyNumberFormat="1" applyFont="1" applyFill="1" applyBorder="1" applyAlignment="1">
      <alignment vertical="center"/>
    </xf>
    <xf numFmtId="0" fontId="55" fillId="26" borderId="0" xfId="54" applyFont="1" applyFill="1" applyAlignment="1">
      <alignment horizontal="right" vertical="top" readingOrder="2"/>
    </xf>
    <xf numFmtId="0" fontId="43" fillId="0" borderId="0" xfId="0" applyFont="1"/>
    <xf numFmtId="37" fontId="45" fillId="0" borderId="0" xfId="29" applyNumberFormat="1" applyFont="1" applyFill="1" applyBorder="1" applyAlignment="1">
      <alignment vertical="center"/>
    </xf>
    <xf numFmtId="0" fontId="45" fillId="26" borderId="11" xfId="52" applyFont="1" applyFill="1" applyBorder="1" applyAlignment="1">
      <alignment vertical="center"/>
    </xf>
    <xf numFmtId="0" fontId="45" fillId="0" borderId="0" xfId="52" applyFont="1" applyAlignment="1">
      <alignment vertical="top" wrapText="1"/>
    </xf>
    <xf numFmtId="0" fontId="46" fillId="25" borderId="11" xfId="0" applyFont="1" applyFill="1" applyBorder="1" applyAlignment="1">
      <alignment horizontal="left"/>
    </xf>
    <xf numFmtId="170" fontId="7" fillId="0" borderId="0" xfId="29" applyNumberFormat="1" applyFont="1" applyBorder="1" applyAlignment="1"/>
    <xf numFmtId="170" fontId="7" fillId="0" borderId="0" xfId="29" applyNumberFormat="1" applyFont="1" applyAlignment="1"/>
    <xf numFmtId="0" fontId="55" fillId="26" borderId="0" xfId="54" applyFont="1" applyFill="1" applyAlignment="1">
      <alignment horizontal="right" vertical="center" readingOrder="2"/>
    </xf>
    <xf numFmtId="0" fontId="59" fillId="26" borderId="0" xfId="54" applyFont="1" applyFill="1" applyAlignment="1">
      <alignment vertical="center"/>
    </xf>
    <xf numFmtId="0" fontId="59" fillId="26" borderId="0" xfId="54" applyFont="1" applyFill="1" applyAlignment="1">
      <alignment horizontal="right" vertical="center" indent="1" readingOrder="2"/>
    </xf>
    <xf numFmtId="37" fontId="59" fillId="26" borderId="0" xfId="29" applyNumberFormat="1" applyFont="1" applyFill="1" applyAlignment="1">
      <alignment horizontal="right" vertical="center" indent="2"/>
    </xf>
    <xf numFmtId="37" fontId="59" fillId="26" borderId="0" xfId="29" applyNumberFormat="1" applyFont="1" applyFill="1" applyBorder="1" applyAlignment="1">
      <alignment horizontal="right" vertical="center" indent="2"/>
    </xf>
    <xf numFmtId="37" fontId="55" fillId="26" borderId="13" xfId="29" applyNumberFormat="1" applyFont="1" applyFill="1" applyBorder="1" applyAlignment="1">
      <alignment horizontal="right" vertical="center" indent="2"/>
    </xf>
    <xf numFmtId="37" fontId="55" fillId="26" borderId="0" xfId="54" applyNumberFormat="1" applyFont="1" applyFill="1" applyAlignment="1">
      <alignment horizontal="right" vertical="center" indent="2"/>
    </xf>
    <xf numFmtId="37" fontId="55" fillId="26" borderId="11" xfId="29" applyNumberFormat="1" applyFont="1" applyFill="1" applyBorder="1" applyAlignment="1">
      <alignment horizontal="right" vertical="center" indent="2"/>
    </xf>
    <xf numFmtId="41" fontId="55" fillId="26" borderId="11" xfId="29" applyNumberFormat="1" applyFont="1" applyFill="1" applyBorder="1" applyAlignment="1">
      <alignment horizontal="right" vertical="center" wrapText="1" indent="2"/>
    </xf>
    <xf numFmtId="3" fontId="41" fillId="26" borderId="0" xfId="29" applyNumberFormat="1" applyFont="1" applyFill="1" applyAlignment="1">
      <alignment horizontal="right" vertical="center"/>
    </xf>
    <xf numFmtId="0" fontId="46" fillId="26" borderId="11" xfId="54" applyFont="1" applyFill="1" applyBorder="1" applyAlignment="1" applyProtection="1">
      <alignment horizontal="center" vertical="center"/>
      <protection locked="0"/>
    </xf>
    <xf numFmtId="3" fontId="46" fillId="26" borderId="11" xfId="54" applyNumberFormat="1" applyFont="1" applyFill="1" applyBorder="1" applyAlignment="1" applyProtection="1">
      <alignment horizontal="center" vertical="center"/>
      <protection locked="0"/>
    </xf>
    <xf numFmtId="170" fontId="46" fillId="26" borderId="11" xfId="29" applyNumberFormat="1" applyFont="1" applyFill="1" applyBorder="1" applyAlignment="1" applyProtection="1">
      <alignment horizontal="right" vertical="center" indent="2"/>
      <protection locked="0"/>
    </xf>
    <xf numFmtId="0" fontId="44" fillId="26" borderId="0" xfId="54" applyFont="1" applyFill="1" applyAlignment="1" applyProtection="1">
      <alignment horizontal="center" vertical="center"/>
      <protection locked="0"/>
    </xf>
    <xf numFmtId="3" fontId="44" fillId="26" borderId="0" xfId="54" applyNumberFormat="1" applyFont="1" applyFill="1" applyAlignment="1">
      <alignment horizontal="right" vertical="center"/>
    </xf>
    <xf numFmtId="37" fontId="44" fillId="26" borderId="0" xfId="29" applyNumberFormat="1" applyFont="1" applyFill="1" applyAlignment="1">
      <alignment horizontal="right" vertical="center"/>
    </xf>
    <xf numFmtId="0" fontId="41" fillId="26" borderId="0" xfId="54" applyFont="1" applyFill="1" applyAlignment="1" applyProtection="1">
      <alignment horizontal="center" vertical="center"/>
      <protection locked="0"/>
    </xf>
    <xf numFmtId="3" fontId="41" fillId="26" borderId="0" xfId="54" applyNumberFormat="1" applyFont="1" applyFill="1" applyAlignment="1" applyProtection="1">
      <alignment horizontal="right" vertical="center"/>
      <protection locked="0"/>
    </xf>
    <xf numFmtId="37" fontId="41" fillId="26" borderId="0" xfId="29" applyNumberFormat="1" applyFont="1" applyFill="1" applyAlignment="1">
      <alignment horizontal="right" vertical="center"/>
    </xf>
    <xf numFmtId="168" fontId="41" fillId="26" borderId="0" xfId="54" applyNumberFormat="1" applyFont="1" applyFill="1" applyAlignment="1" applyProtection="1">
      <alignment horizontal="center" vertical="center"/>
      <protection locked="0"/>
    </xf>
    <xf numFmtId="166" fontId="41" fillId="26" borderId="0" xfId="29" applyNumberFormat="1" applyFont="1" applyFill="1" applyBorder="1" applyAlignment="1">
      <alignment horizontal="right" vertical="center"/>
    </xf>
    <xf numFmtId="166" fontId="41" fillId="26" borderId="0" xfId="29" applyNumberFormat="1" applyFont="1" applyFill="1" applyBorder="1" applyAlignment="1" applyProtection="1">
      <alignment horizontal="right" vertical="center"/>
    </xf>
    <xf numFmtId="37" fontId="41" fillId="26" borderId="0" xfId="29" applyNumberFormat="1" applyFont="1" applyFill="1" applyBorder="1" applyAlignment="1" applyProtection="1">
      <alignment horizontal="right" vertical="center"/>
    </xf>
    <xf numFmtId="3" fontId="44" fillId="26" borderId="0" xfId="54" applyNumberFormat="1" applyFont="1" applyFill="1" applyAlignment="1" applyProtection="1">
      <alignment horizontal="right" vertical="center"/>
      <protection locked="0"/>
    </xf>
    <xf numFmtId="166" fontId="44" fillId="26" borderId="0" xfId="29" applyNumberFormat="1" applyFont="1" applyFill="1" applyBorder="1" applyAlignment="1">
      <alignment horizontal="right" vertical="center"/>
    </xf>
    <xf numFmtId="166" fontId="44" fillId="26" borderId="0" xfId="29" applyNumberFormat="1" applyFont="1" applyFill="1" applyBorder="1" applyAlignment="1" applyProtection="1">
      <alignment horizontal="right" vertical="center"/>
    </xf>
    <xf numFmtId="0" fontId="58" fillId="26" borderId="0" xfId="54" applyFont="1" applyFill="1" applyAlignment="1" applyProtection="1">
      <alignment horizontal="center" vertical="center"/>
      <protection locked="0"/>
    </xf>
    <xf numFmtId="3" fontId="58" fillId="26" borderId="0" xfId="54" applyNumberFormat="1" applyFont="1" applyFill="1" applyAlignment="1" applyProtection="1">
      <alignment horizontal="right" vertical="center"/>
      <protection locked="0"/>
    </xf>
    <xf numFmtId="166" fontId="58" fillId="26" borderId="0" xfId="29" applyNumberFormat="1" applyFont="1" applyFill="1" applyBorder="1" applyAlignment="1">
      <alignment horizontal="right" vertical="center"/>
    </xf>
    <xf numFmtId="166" fontId="83" fillId="26" borderId="0" xfId="29" applyNumberFormat="1" applyFont="1" applyFill="1" applyBorder="1" applyAlignment="1" applyProtection="1">
      <alignment horizontal="right" vertical="center"/>
    </xf>
    <xf numFmtId="37" fontId="84" fillId="26" borderId="0" xfId="29" applyNumberFormat="1" applyFont="1" applyFill="1" applyAlignment="1">
      <alignment horizontal="right" vertical="center"/>
    </xf>
    <xf numFmtId="3" fontId="44" fillId="26" borderId="0" xfId="54" quotePrefix="1" applyNumberFormat="1" applyFont="1" applyFill="1" applyAlignment="1">
      <alignment horizontal="right" vertical="center"/>
    </xf>
    <xf numFmtId="3" fontId="44" fillId="26" borderId="0" xfId="29" applyNumberFormat="1" applyFont="1" applyFill="1" applyBorder="1" applyAlignment="1" applyProtection="1">
      <alignment horizontal="right" vertical="center"/>
    </xf>
    <xf numFmtId="37" fontId="44" fillId="26" borderId="0" xfId="29" applyNumberFormat="1" applyFont="1" applyFill="1" applyBorder="1" applyAlignment="1" applyProtection="1">
      <alignment horizontal="right" vertical="center"/>
    </xf>
    <xf numFmtId="37" fontId="41" fillId="26" borderId="0" xfId="29" applyNumberFormat="1" applyFont="1" applyFill="1" applyBorder="1" applyAlignment="1">
      <alignment horizontal="right" vertical="center"/>
    </xf>
    <xf numFmtId="3" fontId="41" fillId="26" borderId="0" xfId="54" quotePrefix="1" applyNumberFormat="1" applyFont="1" applyFill="1" applyAlignment="1" applyProtection="1">
      <alignment horizontal="right" vertical="center"/>
      <protection locked="0"/>
    </xf>
    <xf numFmtId="168" fontId="58" fillId="26" borderId="0" xfId="54" applyNumberFormat="1" applyFont="1" applyFill="1" applyAlignment="1" applyProtection="1">
      <alignment horizontal="center" vertical="center"/>
      <protection locked="0"/>
    </xf>
    <xf numFmtId="3" fontId="58" fillId="26" borderId="0" xfId="54" applyNumberFormat="1" applyFont="1" applyFill="1" applyAlignment="1">
      <alignment horizontal="right" vertical="center"/>
    </xf>
    <xf numFmtId="166" fontId="58" fillId="26" borderId="0" xfId="29" applyNumberFormat="1" applyFont="1" applyFill="1" applyBorder="1" applyAlignment="1" applyProtection="1">
      <alignment horizontal="right" vertical="center"/>
    </xf>
    <xf numFmtId="1" fontId="48" fillId="26" borderId="0" xfId="54" applyNumberFormat="1" applyFont="1" applyFill="1" applyAlignment="1" applyProtection="1">
      <alignment horizontal="center" vertical="center"/>
      <protection locked="0"/>
    </xf>
    <xf numFmtId="1" fontId="41" fillId="26" borderId="0" xfId="54" applyNumberFormat="1" applyFont="1" applyFill="1" applyAlignment="1" applyProtection="1">
      <alignment horizontal="center" vertical="center"/>
      <protection locked="0"/>
    </xf>
    <xf numFmtId="173" fontId="41" fillId="26" borderId="0" xfId="54" applyNumberFormat="1" applyFont="1" applyFill="1" applyAlignment="1" applyProtection="1">
      <alignment horizontal="right" vertical="center"/>
      <protection locked="0"/>
    </xf>
    <xf numFmtId="166" fontId="44" fillId="26" borderId="0" xfId="29" applyNumberFormat="1" applyFont="1" applyFill="1" applyBorder="1" applyAlignment="1" applyProtection="1">
      <alignment horizontal="left" wrapText="1" indent="1"/>
    </xf>
    <xf numFmtId="3" fontId="41" fillId="26" borderId="0" xfId="29" applyNumberFormat="1" applyFont="1" applyFill="1" applyAlignment="1">
      <alignment horizontal="right"/>
    </xf>
    <xf numFmtId="0" fontId="41" fillId="26" borderId="0" xfId="54" applyFont="1" applyFill="1" applyAlignment="1" applyProtection="1">
      <alignment horizontal="center"/>
      <protection locked="0"/>
    </xf>
    <xf numFmtId="1" fontId="41" fillId="26" borderId="0" xfId="29" applyNumberFormat="1" applyFont="1" applyFill="1" applyBorder="1" applyAlignment="1" applyProtection="1">
      <alignment horizontal="center" vertical="center"/>
      <protection locked="0"/>
    </xf>
    <xf numFmtId="173" fontId="41" fillId="26" borderId="0" xfId="54" quotePrefix="1" applyNumberFormat="1" applyFont="1" applyFill="1" applyAlignment="1" applyProtection="1">
      <alignment horizontal="right" vertical="center"/>
      <protection locked="0"/>
    </xf>
    <xf numFmtId="1" fontId="44" fillId="26" borderId="0" xfId="54" applyNumberFormat="1" applyFont="1" applyFill="1" applyAlignment="1" applyProtection="1">
      <alignment horizontal="center" vertical="center"/>
      <protection locked="0"/>
    </xf>
    <xf numFmtId="173" fontId="44" fillId="26" borderId="0" xfId="54" applyNumberFormat="1" applyFont="1" applyFill="1" applyAlignment="1">
      <alignment horizontal="right" vertical="center"/>
    </xf>
    <xf numFmtId="170" fontId="41" fillId="26" borderId="0" xfId="29" applyNumberFormat="1" applyFont="1" applyFill="1" applyBorder="1" applyAlignment="1">
      <alignment horizontal="right" vertical="center"/>
    </xf>
    <xf numFmtId="170" fontId="41" fillId="26" borderId="0" xfId="29" applyNumberFormat="1" applyFont="1" applyFill="1" applyBorder="1" applyAlignment="1" applyProtection="1">
      <alignment horizontal="right" vertical="center"/>
    </xf>
    <xf numFmtId="41" fontId="41" fillId="26" borderId="0" xfId="29" applyNumberFormat="1" applyFont="1" applyFill="1" applyAlignment="1">
      <alignment horizontal="right" vertical="center"/>
    </xf>
    <xf numFmtId="173" fontId="44" fillId="26" borderId="0" xfId="54" quotePrefix="1" applyNumberFormat="1" applyFont="1" applyFill="1" applyAlignment="1">
      <alignment horizontal="right" vertical="center"/>
    </xf>
    <xf numFmtId="173" fontId="44" fillId="26" borderId="0" xfId="54" applyNumberFormat="1" applyFont="1" applyFill="1" applyAlignment="1" applyProtection="1">
      <alignment horizontal="right" vertical="center"/>
      <protection locked="0"/>
    </xf>
    <xf numFmtId="170" fontId="44" fillId="26" borderId="0" xfId="29" applyNumberFormat="1" applyFont="1" applyFill="1" applyBorder="1" applyAlignment="1">
      <alignment horizontal="right" vertical="center"/>
    </xf>
    <xf numFmtId="37" fontId="44" fillId="26" borderId="15" xfId="29" applyNumberFormat="1" applyFont="1" applyFill="1" applyBorder="1" applyAlignment="1">
      <alignment horizontal="right" vertical="center"/>
    </xf>
    <xf numFmtId="37" fontId="45" fillId="26" borderId="0" xfId="29" applyNumberFormat="1" applyFont="1" applyFill="1" applyAlignment="1">
      <alignment horizontal="right" vertical="center"/>
    </xf>
    <xf numFmtId="0" fontId="46" fillId="26" borderId="11" xfId="54" applyFont="1" applyFill="1" applyBorder="1" applyAlignment="1">
      <alignment horizontal="left"/>
    </xf>
    <xf numFmtId="0" fontId="47" fillId="26" borderId="0" xfId="29" applyNumberFormat="1" applyFont="1" applyFill="1" applyBorder="1" applyAlignment="1">
      <alignment horizontal="right" vertical="top" readingOrder="2"/>
    </xf>
    <xf numFmtId="0" fontId="49" fillId="26" borderId="11" xfId="54" applyFont="1" applyFill="1" applyBorder="1"/>
    <xf numFmtId="170" fontId="49" fillId="26" borderId="0" xfId="29" applyNumberFormat="1" applyFont="1" applyFill="1" applyAlignment="1">
      <alignment horizontal="center"/>
    </xf>
    <xf numFmtId="0" fontId="43" fillId="26" borderId="0" xfId="54" applyFont="1" applyFill="1" applyAlignment="1">
      <alignment vertical="center"/>
    </xf>
    <xf numFmtId="0" fontId="47" fillId="26" borderId="0" xfId="29" applyNumberFormat="1" applyFont="1" applyFill="1" applyBorder="1" applyAlignment="1">
      <alignment horizontal="right" vertical="center" readingOrder="2"/>
    </xf>
    <xf numFmtId="0" fontId="59" fillId="26" borderId="11" xfId="54" applyFont="1" applyFill="1" applyBorder="1" applyAlignment="1">
      <alignment vertical="center"/>
    </xf>
    <xf numFmtId="170" fontId="59" fillId="26" borderId="11" xfId="29" applyNumberFormat="1" applyFont="1" applyFill="1" applyBorder="1" applyAlignment="1">
      <alignment vertical="center"/>
    </xf>
    <xf numFmtId="0" fontId="49" fillId="26" borderId="0" xfId="54" applyFont="1" applyFill="1" applyAlignment="1">
      <alignment vertical="center"/>
    </xf>
    <xf numFmtId="170" fontId="49" fillId="26" borderId="0" xfId="29" applyNumberFormat="1" applyFont="1" applyFill="1" applyAlignment="1">
      <alignment vertical="center"/>
    </xf>
    <xf numFmtId="170" fontId="41" fillId="26" borderId="0" xfId="29" applyNumberFormat="1" applyFont="1" applyFill="1" applyAlignment="1">
      <alignment horizontal="center"/>
    </xf>
    <xf numFmtId="170" fontId="41" fillId="26" borderId="0" xfId="29" applyNumberFormat="1" applyFont="1" applyFill="1" applyBorder="1" applyAlignment="1">
      <alignment horizontal="center"/>
    </xf>
    <xf numFmtId="0" fontId="46" fillId="26" borderId="0" xfId="46" applyFont="1" applyFill="1" applyAlignment="1">
      <alignment horizontal="left"/>
    </xf>
    <xf numFmtId="0" fontId="43" fillId="26" borderId="11" xfId="54" applyFont="1" applyFill="1" applyBorder="1" applyAlignment="1">
      <alignment horizontal="center" vertical="center"/>
    </xf>
    <xf numFmtId="170" fontId="43" fillId="26" borderId="13" xfId="29" applyNumberFormat="1" applyFont="1" applyFill="1" applyBorder="1" applyAlignment="1">
      <alignment horizontal="center" vertical="center"/>
    </xf>
    <xf numFmtId="170" fontId="43" fillId="26" borderId="13" xfId="29" applyNumberFormat="1" applyFont="1" applyFill="1" applyBorder="1" applyAlignment="1">
      <alignment horizontal="center" vertical="center" wrapText="1"/>
    </xf>
    <xf numFmtId="170" fontId="43" fillId="26" borderId="13" xfId="29" applyNumberFormat="1" applyFont="1" applyFill="1" applyBorder="1" applyAlignment="1">
      <alignment vertical="center"/>
    </xf>
    <xf numFmtId="170" fontId="43" fillId="26" borderId="13" xfId="29" applyNumberFormat="1" applyFont="1" applyFill="1" applyBorder="1" applyAlignment="1">
      <alignment horizontal="right" vertical="center"/>
    </xf>
    <xf numFmtId="0" fontId="46" fillId="26" borderId="0" xfId="54" applyFont="1" applyFill="1" applyAlignment="1">
      <alignment vertical="center"/>
    </xf>
    <xf numFmtId="0" fontId="46" fillId="26" borderId="0" xfId="29" applyNumberFormat="1" applyFont="1" applyFill="1" applyBorder="1" applyAlignment="1">
      <alignment horizontal="right" vertical="center" wrapText="1"/>
    </xf>
    <xf numFmtId="0" fontId="46" fillId="26" borderId="0" xfId="46" applyFont="1" applyFill="1" applyAlignment="1">
      <alignment horizontal="left" vertical="center"/>
    </xf>
    <xf numFmtId="0" fontId="46" fillId="26" borderId="12" xfId="54" applyFont="1" applyFill="1" applyBorder="1" applyAlignment="1">
      <alignment vertical="center"/>
    </xf>
    <xf numFmtId="166" fontId="45" fillId="26" borderId="0" xfId="53" applyNumberFormat="1" applyFont="1" applyFill="1" applyBorder="1" applyAlignment="1">
      <alignment horizontal="right" vertical="center"/>
    </xf>
    <xf numFmtId="0" fontId="46" fillId="26" borderId="11" xfId="52" applyFont="1" applyFill="1" applyBorder="1" applyAlignment="1" applyProtection="1">
      <alignment horizontal="left"/>
      <protection locked="0"/>
    </xf>
    <xf numFmtId="0" fontId="43" fillId="26" borderId="13" xfId="54" applyFont="1" applyFill="1" applyBorder="1" applyAlignment="1">
      <alignment horizontal="center" vertical="center"/>
    </xf>
    <xf numFmtId="166" fontId="59" fillId="26" borderId="0" xfId="33" applyNumberFormat="1" applyFont="1" applyFill="1" applyBorder="1" applyAlignment="1">
      <alignment horizontal="right" vertical="center" indent="1"/>
    </xf>
    <xf numFmtId="37" fontId="46" fillId="26" borderId="0" xfId="29" applyNumberFormat="1" applyFont="1" applyFill="1" applyBorder="1" applyAlignment="1">
      <alignment horizontal="right" vertical="center"/>
    </xf>
    <xf numFmtId="37" fontId="45" fillId="26" borderId="0" xfId="29" applyNumberFormat="1" applyFont="1" applyFill="1" applyBorder="1" applyAlignment="1">
      <alignment horizontal="right" vertical="top"/>
    </xf>
    <xf numFmtId="43" fontId="46" fillId="26" borderId="0" xfId="29" applyFont="1" applyFill="1" applyBorder="1" applyAlignment="1">
      <alignment horizontal="right" vertical="center"/>
    </xf>
    <xf numFmtId="43" fontId="45" fillId="26" borderId="0" xfId="29" applyFont="1" applyFill="1" applyBorder="1" applyAlignment="1">
      <alignment horizontal="right" vertical="top"/>
    </xf>
    <xf numFmtId="170" fontId="43" fillId="26" borderId="0" xfId="29" applyNumberFormat="1" applyFont="1" applyFill="1" applyBorder="1" applyAlignment="1">
      <alignment horizontal="center" vertical="center"/>
    </xf>
    <xf numFmtId="170" fontId="42" fillId="26" borderId="0" xfId="29" applyNumberFormat="1" applyFont="1" applyFill="1" applyBorder="1" applyAlignment="1"/>
    <xf numFmtId="170" fontId="46" fillId="26" borderId="0" xfId="29" applyNumberFormat="1" applyFont="1" applyFill="1" applyBorder="1" applyAlignment="1">
      <alignment horizontal="center" vertical="center"/>
    </xf>
    <xf numFmtId="10" fontId="46" fillId="26" borderId="11" xfId="29" applyNumberFormat="1" applyFont="1" applyFill="1" applyBorder="1" applyAlignment="1">
      <alignment horizontal="center" vertical="center" wrapText="1"/>
    </xf>
    <xf numFmtId="170" fontId="46" fillId="26" borderId="0" xfId="29" applyNumberFormat="1" applyFont="1" applyFill="1" applyBorder="1" applyAlignment="1">
      <alignment horizontal="right" vertical="justify" wrapText="1" indent="1"/>
    </xf>
    <xf numFmtId="170" fontId="46" fillId="26" borderId="0" xfId="29" applyNumberFormat="1" applyFont="1" applyFill="1" applyBorder="1" applyAlignment="1">
      <alignment horizontal="right" vertical="justify" indent="1"/>
    </xf>
    <xf numFmtId="170" fontId="46" fillId="26" borderId="11" xfId="29" applyNumberFormat="1" applyFont="1" applyFill="1" applyBorder="1" applyAlignment="1">
      <alignment horizontal="center" vertical="center" wrapText="1"/>
    </xf>
    <xf numFmtId="0" fontId="44" fillId="26" borderId="0" xfId="29" applyNumberFormat="1" applyFont="1" applyFill="1" applyBorder="1" applyAlignment="1">
      <alignment vertical="center"/>
    </xf>
    <xf numFmtId="43" fontId="45" fillId="26" borderId="0" xfId="29" applyFont="1" applyFill="1" applyAlignment="1">
      <alignment horizontal="right" vertical="center"/>
    </xf>
    <xf numFmtId="3" fontId="45" fillId="26" borderId="0" xfId="29" applyNumberFormat="1" applyFont="1" applyFill="1" applyAlignment="1">
      <alignment horizontal="center" vertical="center"/>
    </xf>
    <xf numFmtId="37" fontId="45" fillId="26" borderId="0" xfId="29" applyNumberFormat="1" applyFont="1" applyFill="1" applyAlignment="1">
      <alignment horizontal="right" vertical="center" indent="1"/>
    </xf>
    <xf numFmtId="3" fontId="45" fillId="26" borderId="0" xfId="29" applyNumberFormat="1" applyFont="1" applyFill="1" applyAlignment="1">
      <alignment horizontal="right" vertical="center"/>
    </xf>
    <xf numFmtId="0" fontId="44" fillId="26" borderId="0" xfId="29" applyNumberFormat="1" applyFont="1" applyFill="1" applyBorder="1" applyAlignment="1">
      <alignment horizontal="right" vertical="center"/>
    </xf>
    <xf numFmtId="0" fontId="44" fillId="26" borderId="0" xfId="29" applyNumberFormat="1" applyFont="1" applyFill="1" applyBorder="1" applyAlignment="1">
      <alignment horizontal="right" vertical="center" wrapText="1"/>
    </xf>
    <xf numFmtId="37" fontId="45" fillId="26" borderId="0" xfId="29" applyNumberFormat="1" applyFont="1" applyFill="1" applyAlignment="1">
      <alignment horizontal="right" vertical="top"/>
    </xf>
    <xf numFmtId="37" fontId="45" fillId="26" borderId="0" xfId="29" applyNumberFormat="1" applyFont="1" applyFill="1" applyAlignment="1">
      <alignment horizontal="right" vertical="top" indent="1"/>
    </xf>
    <xf numFmtId="3" fontId="45" fillId="26" borderId="0" xfId="29" applyNumberFormat="1" applyFont="1" applyFill="1" applyAlignment="1">
      <alignment horizontal="right" vertical="top"/>
    </xf>
    <xf numFmtId="3" fontId="45" fillId="26" borderId="0" xfId="29" applyNumberFormat="1" applyFont="1" applyFill="1" applyBorder="1" applyAlignment="1">
      <alignment horizontal="right" vertical="top"/>
    </xf>
    <xf numFmtId="0" fontId="44" fillId="26" borderId="0" xfId="29" applyNumberFormat="1" applyFont="1" applyFill="1" applyBorder="1" applyAlignment="1">
      <alignment horizontal="right" vertical="center" readingOrder="2"/>
    </xf>
    <xf numFmtId="170" fontId="46" fillId="26" borderId="13" xfId="29" applyNumberFormat="1" applyFont="1" applyFill="1" applyBorder="1" applyAlignment="1">
      <alignment horizontal="center" vertical="center" wrapText="1"/>
    </xf>
    <xf numFmtId="43" fontId="45" fillId="26" borderId="0" xfId="29" applyFont="1" applyFill="1" applyAlignment="1">
      <alignment horizontal="right" vertical="center" wrapText="1"/>
    </xf>
    <xf numFmtId="0" fontId="44" fillId="26" borderId="0" xfId="29" applyNumberFormat="1" applyFont="1" applyFill="1" applyBorder="1" applyAlignment="1">
      <alignment vertical="center" wrapText="1"/>
    </xf>
    <xf numFmtId="3" fontId="45" fillId="26" borderId="0" xfId="29" applyNumberFormat="1" applyFont="1" applyFill="1" applyBorder="1" applyAlignment="1">
      <alignment horizontal="center" vertical="center"/>
    </xf>
    <xf numFmtId="170" fontId="46" fillId="26" borderId="12" xfId="29" applyNumberFormat="1" applyFont="1" applyFill="1" applyBorder="1" applyAlignment="1">
      <alignment horizontal="center" vertical="center"/>
    </xf>
    <xf numFmtId="3" fontId="46" fillId="26" borderId="0" xfId="29" applyNumberFormat="1" applyFont="1" applyFill="1" applyBorder="1" applyAlignment="1">
      <alignment horizontal="right" vertical="center"/>
    </xf>
    <xf numFmtId="10" fontId="41" fillId="26" borderId="0" xfId="29" applyNumberFormat="1" applyFont="1" applyFill="1" applyBorder="1"/>
    <xf numFmtId="10" fontId="46" fillId="26" borderId="11" xfId="29" applyNumberFormat="1" applyFont="1" applyFill="1" applyBorder="1" applyAlignment="1">
      <alignment horizontal="right" vertical="center" wrapText="1" indent="1"/>
    </xf>
    <xf numFmtId="3" fontId="45" fillId="26" borderId="0" xfId="29" applyNumberFormat="1" applyFont="1" applyFill="1" applyAlignment="1">
      <alignment horizontal="right" vertical="center" wrapText="1" indent="2"/>
    </xf>
    <xf numFmtId="3" fontId="49" fillId="26" borderId="0" xfId="53" applyNumberFormat="1" applyFont="1" applyFill="1" applyBorder="1" applyAlignment="1">
      <alignment horizontal="right" vertical="center" wrapText="1" indent="1"/>
    </xf>
    <xf numFmtId="3" fontId="45" fillId="26" borderId="0" xfId="29" applyNumberFormat="1" applyFont="1" applyFill="1" applyBorder="1" applyAlignment="1">
      <alignment horizontal="right" vertical="top" indent="2"/>
    </xf>
    <xf numFmtId="38" fontId="55" fillId="26" borderId="15" xfId="29" applyNumberFormat="1" applyFont="1" applyFill="1" applyBorder="1" applyAlignment="1">
      <alignment horizontal="right" vertical="center" indent="1"/>
    </xf>
    <xf numFmtId="3" fontId="85" fillId="26" borderId="15" xfId="29" applyNumberFormat="1" applyFont="1" applyFill="1" applyBorder="1" applyAlignment="1">
      <alignment horizontal="right" vertical="center"/>
    </xf>
    <xf numFmtId="37" fontId="44" fillId="26" borderId="13" xfId="29" applyNumberFormat="1" applyFont="1" applyFill="1" applyBorder="1" applyAlignment="1">
      <alignment horizontal="right" vertical="center"/>
    </xf>
    <xf numFmtId="41" fontId="44" fillId="26" borderId="13" xfId="29" applyNumberFormat="1" applyFont="1" applyFill="1" applyBorder="1" applyAlignment="1">
      <alignment horizontal="center" vertical="center"/>
    </xf>
    <xf numFmtId="41" fontId="44" fillId="26" borderId="13" xfId="29" applyNumberFormat="1" applyFont="1" applyFill="1" applyBorder="1" applyAlignment="1">
      <alignment horizontal="right" vertical="center"/>
    </xf>
    <xf numFmtId="41" fontId="44" fillId="26" borderId="13" xfId="29" applyNumberFormat="1" applyFont="1" applyFill="1" applyBorder="1" applyAlignment="1">
      <alignment horizontal="left" vertical="center" wrapText="1" indent="2"/>
    </xf>
    <xf numFmtId="41" fontId="41" fillId="26" borderId="0" xfId="29" applyNumberFormat="1" applyFont="1" applyFill="1" applyBorder="1" applyAlignment="1">
      <alignment horizontal="center" vertical="center"/>
    </xf>
    <xf numFmtId="41" fontId="41" fillId="26" borderId="0" xfId="29" applyNumberFormat="1" applyFont="1" applyFill="1" applyBorder="1" applyAlignment="1">
      <alignment horizontal="right" vertical="center"/>
    </xf>
    <xf numFmtId="41" fontId="44" fillId="26" borderId="15" xfId="29" applyNumberFormat="1" applyFont="1" applyFill="1" applyBorder="1" applyAlignment="1">
      <alignment horizontal="center" vertical="center"/>
    </xf>
    <xf numFmtId="41" fontId="44" fillId="26" borderId="15" xfId="29" applyNumberFormat="1" applyFont="1" applyFill="1" applyBorder="1" applyAlignment="1">
      <alignment horizontal="right" vertical="center"/>
    </xf>
    <xf numFmtId="37" fontId="44" fillId="26" borderId="0" xfId="29" applyNumberFormat="1" applyFont="1" applyFill="1" applyBorder="1" applyAlignment="1">
      <alignment horizontal="right" vertical="center"/>
    </xf>
    <xf numFmtId="43" fontId="41" fillId="26" borderId="0" xfId="29" applyFont="1" applyFill="1" applyBorder="1" applyAlignment="1">
      <alignment horizontal="right" vertical="center"/>
    </xf>
    <xf numFmtId="43" fontId="44" fillId="26" borderId="0" xfId="29" applyFont="1" applyFill="1" applyBorder="1" applyAlignment="1">
      <alignment horizontal="right" vertical="center"/>
    </xf>
    <xf numFmtId="43" fontId="44" fillId="26" borderId="15" xfId="29" applyFont="1" applyFill="1" applyBorder="1" applyAlignment="1">
      <alignment horizontal="right" vertical="center"/>
    </xf>
    <xf numFmtId="0" fontId="41" fillId="0" borderId="0" xfId="0" applyFont="1" applyAlignment="1">
      <alignment horizontal="right"/>
    </xf>
    <xf numFmtId="38" fontId="41" fillId="25" borderId="0" xfId="54" applyNumberFormat="1" applyFont="1" applyFill="1"/>
    <xf numFmtId="170" fontId="41" fillId="26" borderId="0" xfId="55" applyNumberFormat="1" applyFont="1" applyFill="1"/>
    <xf numFmtId="38" fontId="44" fillId="0" borderId="0" xfId="29" applyNumberFormat="1" applyFont="1" applyFill="1"/>
    <xf numFmtId="38" fontId="44" fillId="26" borderId="0" xfId="29" applyNumberFormat="1" applyFont="1" applyFill="1"/>
    <xf numFmtId="38" fontId="44" fillId="0" borderId="0" xfId="55" applyNumberFormat="1" applyFont="1" applyFill="1"/>
    <xf numFmtId="164" fontId="41" fillId="25" borderId="0" xfId="0" applyNumberFormat="1" applyFont="1" applyFill="1"/>
    <xf numFmtId="0" fontId="43" fillId="26" borderId="0" xfId="0" applyFont="1" applyFill="1" applyAlignment="1">
      <alignment horizontal="center" vertical="center"/>
    </xf>
    <xf numFmtId="0" fontId="55" fillId="25" borderId="0" xfId="0" applyFont="1" applyFill="1" applyAlignment="1">
      <alignment horizontal="center"/>
    </xf>
    <xf numFmtId="0" fontId="43" fillId="26" borderId="0" xfId="0" applyFont="1" applyFill="1" applyAlignment="1">
      <alignment horizontal="center" vertical="top"/>
    </xf>
    <xf numFmtId="0" fontId="43" fillId="26" borderId="0" xfId="0" applyFont="1" applyFill="1" applyAlignment="1">
      <alignment horizontal="center" vertical="center"/>
    </xf>
    <xf numFmtId="0" fontId="55" fillId="26" borderId="0" xfId="29" applyNumberFormat="1" applyFont="1" applyFill="1" applyBorder="1" applyAlignment="1">
      <alignment horizontal="right" readingOrder="2"/>
    </xf>
    <xf numFmtId="0" fontId="42" fillId="26" borderId="0" xfId="29" applyNumberFormat="1" applyFont="1" applyFill="1" applyBorder="1" applyAlignment="1">
      <alignment horizontal="right" readingOrder="2"/>
    </xf>
    <xf numFmtId="170" fontId="43" fillId="26" borderId="11" xfId="29" applyNumberFormat="1" applyFont="1" applyFill="1" applyBorder="1" applyAlignment="1">
      <alignment horizontal="left"/>
    </xf>
    <xf numFmtId="170" fontId="46" fillId="26" borderId="12" xfId="29" applyNumberFormat="1" applyFont="1" applyFill="1" applyBorder="1" applyAlignment="1">
      <alignment horizontal="center" vertical="center"/>
    </xf>
    <xf numFmtId="170" fontId="46" fillId="26" borderId="11" xfId="29" applyNumberFormat="1" applyFont="1" applyFill="1" applyBorder="1" applyAlignment="1">
      <alignment horizontal="center" vertical="center"/>
    </xf>
    <xf numFmtId="170" fontId="43" fillId="26" borderId="11" xfId="29" applyNumberFormat="1" applyFont="1" applyFill="1" applyBorder="1" applyAlignment="1">
      <alignment horizontal="center" vertical="center"/>
    </xf>
    <xf numFmtId="0" fontId="42" fillId="26" borderId="0" xfId="54" applyFont="1" applyFill="1" applyAlignment="1">
      <alignment horizontal="right" readingOrder="2"/>
    </xf>
    <xf numFmtId="0" fontId="44" fillId="26" borderId="0" xfId="54" applyFont="1" applyFill="1" applyAlignment="1" applyProtection="1">
      <alignment horizontal="left"/>
      <protection locked="0"/>
    </xf>
    <xf numFmtId="0" fontId="46" fillId="26" borderId="13" xfId="54" applyFont="1" applyFill="1" applyBorder="1" applyAlignment="1" applyProtection="1">
      <alignment horizontal="center" vertical="center"/>
      <protection locked="0"/>
    </xf>
    <xf numFmtId="0" fontId="45" fillId="26" borderId="13" xfId="54" applyFont="1" applyFill="1" applyBorder="1" applyAlignment="1">
      <alignment horizontal="center" vertical="center"/>
    </xf>
    <xf numFmtId="0" fontId="46" fillId="26" borderId="12" xfId="54" applyFont="1" applyFill="1" applyBorder="1" applyAlignment="1" applyProtection="1">
      <alignment horizontal="center" vertical="center"/>
      <protection locked="0"/>
    </xf>
    <xf numFmtId="0" fontId="46" fillId="26" borderId="11" xfId="54" applyFont="1" applyFill="1" applyBorder="1" applyAlignment="1" applyProtection="1">
      <alignment horizontal="center" vertical="center"/>
      <protection locked="0"/>
    </xf>
    <xf numFmtId="0" fontId="46" fillId="26" borderId="12" xfId="54" applyFont="1" applyFill="1" applyBorder="1" applyAlignment="1" applyProtection="1">
      <alignment horizontal="center" vertical="center" readingOrder="1"/>
      <protection locked="0"/>
    </xf>
    <xf numFmtId="0" fontId="46" fillId="26" borderId="11" xfId="54" applyFont="1" applyFill="1" applyBorder="1" applyAlignment="1" applyProtection="1">
      <alignment horizontal="center" vertical="center" readingOrder="1"/>
      <protection locked="0"/>
    </xf>
    <xf numFmtId="173" fontId="44" fillId="26" borderId="12" xfId="54" applyNumberFormat="1" applyFont="1" applyFill="1" applyBorder="1" applyAlignment="1">
      <alignment horizontal="center" vertical="center"/>
    </xf>
    <xf numFmtId="173" fontId="44" fillId="26" borderId="12" xfId="54" applyNumberFormat="1" applyFont="1" applyFill="1" applyBorder="1" applyAlignment="1">
      <alignment vertical="center"/>
    </xf>
    <xf numFmtId="0" fontId="55" fillId="0" borderId="0" xfId="54" applyFont="1" applyAlignment="1">
      <alignment horizontal="right" readingOrder="2"/>
    </xf>
    <xf numFmtId="0" fontId="47" fillId="26" borderId="0" xfId="29" applyNumberFormat="1" applyFont="1" applyFill="1" applyBorder="1" applyAlignment="1">
      <alignment horizontal="right" readingOrder="2"/>
    </xf>
    <xf numFmtId="0" fontId="47" fillId="26" borderId="0" xfId="29" applyNumberFormat="1" applyFont="1" applyFill="1" applyBorder="1" applyAlignment="1">
      <alignment horizontal="right" vertical="center" readingOrder="2"/>
    </xf>
    <xf numFmtId="0" fontId="55" fillId="26" borderId="0" xfId="52" applyFont="1" applyFill="1" applyAlignment="1" applyProtection="1">
      <alignment horizontal="right" readingOrder="2"/>
      <protection locked="0"/>
    </xf>
    <xf numFmtId="0" fontId="43" fillId="26" borderId="11" xfId="0" applyFont="1" applyFill="1" applyBorder="1" applyAlignment="1">
      <alignment horizontal="center" vertical="center"/>
    </xf>
    <xf numFmtId="0" fontId="43" fillId="26" borderId="11" xfId="29" applyNumberFormat="1" applyFont="1" applyFill="1" applyBorder="1" applyAlignment="1">
      <alignment horizontal="center" vertical="center"/>
    </xf>
    <xf numFmtId="170" fontId="43" fillId="26" borderId="0" xfId="29" applyNumberFormat="1" applyFont="1" applyFill="1" applyBorder="1" applyAlignment="1">
      <alignment horizontal="center" vertical="center"/>
    </xf>
    <xf numFmtId="0" fontId="55" fillId="26" borderId="0" xfId="54" quotePrefix="1" applyFont="1" applyFill="1" applyAlignment="1">
      <alignment horizontal="right" readingOrder="2"/>
    </xf>
    <xf numFmtId="0" fontId="55" fillId="26" borderId="0" xfId="54" applyFont="1" applyFill="1" applyAlignment="1">
      <alignment horizontal="right" readingOrder="2"/>
    </xf>
    <xf numFmtId="43" fontId="59" fillId="26" borderId="0" xfId="54" applyNumberFormat="1" applyFont="1" applyFill="1" applyAlignment="1">
      <alignment horizontal="right" vertical="center" wrapText="1"/>
    </xf>
    <xf numFmtId="0" fontId="60" fillId="26" borderId="0" xfId="54" applyFont="1" applyFill="1" applyAlignment="1">
      <alignment horizontal="right" vertical="top"/>
    </xf>
    <xf numFmtId="0" fontId="55" fillId="26" borderId="0" xfId="54" applyFont="1" applyFill="1" applyAlignment="1">
      <alignment horizontal="right" vertical="top" wrapText="1"/>
    </xf>
    <xf numFmtId="0" fontId="55" fillId="26" borderId="0" xfId="54" applyFont="1" applyFill="1" applyAlignment="1" applyProtection="1">
      <alignment horizontal="right" readingOrder="2"/>
      <protection locked="0"/>
    </xf>
    <xf numFmtId="38" fontId="43" fillId="25" borderId="11" xfId="54" applyNumberFormat="1" applyFont="1" applyFill="1" applyBorder="1" applyAlignment="1">
      <alignment horizontal="left"/>
    </xf>
    <xf numFmtId="0" fontId="5" fillId="26" borderId="0" xfId="54" applyFont="1" applyFill="1" applyAlignment="1">
      <alignment horizontal="right" wrapText="1"/>
    </xf>
    <xf numFmtId="0" fontId="55" fillId="26" borderId="0" xfId="0" applyFont="1" applyFill="1" applyAlignment="1">
      <alignment horizontal="right" readingOrder="2"/>
    </xf>
    <xf numFmtId="0" fontId="43" fillId="26" borderId="0" xfId="0" applyFont="1" applyFill="1" applyAlignment="1">
      <alignment horizontal="left" vertical="center"/>
    </xf>
    <xf numFmtId="0" fontId="55" fillId="26" borderId="0" xfId="0" applyFont="1" applyFill="1" applyAlignment="1">
      <alignment horizontal="right" vertical="top" wrapText="1"/>
    </xf>
    <xf numFmtId="37" fontId="55" fillId="26" borderId="15" xfId="29" applyNumberFormat="1" applyFont="1" applyFill="1" applyBorder="1" applyAlignment="1">
      <alignment horizontal="right" vertical="center" indent="2"/>
    </xf>
    <xf numFmtId="0" fontId="8" fillId="26" borderId="0" xfId="52" applyFont="1" applyFill="1" applyAlignment="1">
      <alignment horizontal="right" vertical="top" readingOrder="2"/>
    </xf>
    <xf numFmtId="0" fontId="6" fillId="26" borderId="0" xfId="52" applyFont="1" applyFill="1" applyAlignment="1">
      <alignment vertical="top"/>
    </xf>
    <xf numFmtId="0" fontId="6" fillId="26" borderId="11" xfId="52" applyFont="1" applyFill="1" applyBorder="1"/>
    <xf numFmtId="3" fontId="44" fillId="26" borderId="11" xfId="29" applyNumberFormat="1" applyFont="1" applyFill="1" applyBorder="1" applyAlignment="1">
      <alignment horizontal="left"/>
    </xf>
    <xf numFmtId="170" fontId="6" fillId="26" borderId="0" xfId="29" applyNumberFormat="1" applyFont="1" applyFill="1" applyAlignment="1">
      <alignment horizontal="right"/>
    </xf>
    <xf numFmtId="0" fontId="46" fillId="26" borderId="11" xfId="52" applyFont="1" applyFill="1" applyBorder="1" applyAlignment="1">
      <alignment horizontal="center" vertical="center" wrapText="1"/>
    </xf>
    <xf numFmtId="0" fontId="46" fillId="26" borderId="11" xfId="29" applyNumberFormat="1" applyFont="1" applyFill="1" applyBorder="1" applyAlignment="1">
      <alignment horizontal="center" vertical="center" wrapText="1"/>
    </xf>
    <xf numFmtId="170" fontId="8" fillId="26" borderId="0" xfId="29" applyNumberFormat="1" applyFont="1" applyFill="1" applyBorder="1" applyAlignment="1">
      <alignment horizontal="right" vertical="center" wrapText="1"/>
    </xf>
    <xf numFmtId="0" fontId="7" fillId="26" borderId="0" xfId="52" applyFont="1" applyFill="1"/>
    <xf numFmtId="0" fontId="44" fillId="26" borderId="0" xfId="52" applyFont="1" applyFill="1" applyAlignment="1">
      <alignment horizontal="right" vertical="center"/>
    </xf>
    <xf numFmtId="166" fontId="41" fillId="26" borderId="0" xfId="53" applyNumberFormat="1" applyFont="1" applyFill="1" applyBorder="1" applyAlignment="1">
      <alignment horizontal="left" vertical="center" wrapText="1" indent="2"/>
    </xf>
    <xf numFmtId="166" fontId="41" fillId="26" borderId="0" xfId="53" applyNumberFormat="1" applyFont="1" applyFill="1" applyBorder="1" applyAlignment="1">
      <alignment horizontal="right" vertical="center"/>
    </xf>
    <xf numFmtId="0" fontId="7" fillId="26" borderId="0" xfId="52" applyFont="1" applyFill="1" applyAlignment="1">
      <alignment vertical="center"/>
    </xf>
    <xf numFmtId="170" fontId="5" fillId="26" borderId="0" xfId="29" applyNumberFormat="1" applyFont="1" applyFill="1" applyAlignment="1">
      <alignment horizontal="right" vertical="center"/>
    </xf>
    <xf numFmtId="0" fontId="5" fillId="26" borderId="0" xfId="52" applyFont="1" applyFill="1" applyAlignment="1">
      <alignment vertical="center"/>
    </xf>
    <xf numFmtId="0" fontId="44" fillId="26" borderId="0" xfId="52" applyFont="1" applyFill="1" applyAlignment="1">
      <alignment horizontal="right" vertical="center" wrapText="1"/>
    </xf>
    <xf numFmtId="0" fontId="11" fillId="26" borderId="0" xfId="52" applyFont="1" applyFill="1" applyAlignment="1">
      <alignment horizontal="right" vertical="center"/>
    </xf>
    <xf numFmtId="166" fontId="6" fillId="26" borderId="0" xfId="53" applyNumberFormat="1" applyFont="1" applyFill="1" applyBorder="1" applyAlignment="1">
      <alignment horizontal="left" vertical="center" wrapText="1" indent="2"/>
    </xf>
    <xf numFmtId="166" fontId="6" fillId="26" borderId="0" xfId="53" applyNumberFormat="1" applyFont="1" applyFill="1" applyBorder="1" applyAlignment="1">
      <alignment horizontal="right" vertical="center"/>
    </xf>
    <xf numFmtId="0" fontId="9" fillId="26" borderId="0" xfId="52" applyFont="1" applyFill="1" applyAlignment="1">
      <alignment horizontal="right" vertical="center"/>
    </xf>
    <xf numFmtId="166" fontId="16" fillId="26" borderId="0" xfId="53" applyNumberFormat="1" applyFont="1" applyFill="1" applyBorder="1" applyAlignment="1">
      <alignment horizontal="right" vertical="center"/>
    </xf>
    <xf numFmtId="170" fontId="9" fillId="26" borderId="0" xfId="29" applyNumberFormat="1" applyFont="1" applyFill="1" applyBorder="1" applyAlignment="1">
      <alignment horizontal="right" vertical="center"/>
    </xf>
    <xf numFmtId="3" fontId="16" fillId="26" borderId="0" xfId="29" applyNumberFormat="1" applyFont="1" applyFill="1" applyAlignment="1">
      <alignment horizontal="right" vertical="center"/>
    </xf>
    <xf numFmtId="0" fontId="3" fillId="26" borderId="0" xfId="52" applyFont="1" applyFill="1" applyAlignment="1">
      <alignment horizontal="right" vertical="top" readingOrder="2"/>
    </xf>
    <xf numFmtId="0" fontId="4" fillId="26" borderId="0" xfId="52" applyFont="1" applyFill="1" applyAlignment="1">
      <alignment vertical="top"/>
    </xf>
    <xf numFmtId="170" fontId="55" fillId="26" borderId="0" xfId="29" applyNumberFormat="1" applyFont="1" applyFill="1" applyBorder="1" applyAlignment="1">
      <alignment horizontal="center" vertical="center" wrapText="1"/>
    </xf>
    <xf numFmtId="0" fontId="59" fillId="26" borderId="0" xfId="52" applyFont="1" applyFill="1" applyAlignment="1">
      <alignment horizontal="center"/>
    </xf>
    <xf numFmtId="3" fontId="6" fillId="26" borderId="0" xfId="29" applyNumberFormat="1" applyFont="1" applyFill="1" applyAlignment="1">
      <alignment horizontal="center"/>
    </xf>
    <xf numFmtId="170" fontId="6" fillId="26" borderId="0" xfId="29" applyNumberFormat="1" applyFont="1" applyFill="1" applyAlignment="1">
      <alignment horizontal="center"/>
    </xf>
    <xf numFmtId="170" fontId="6" fillId="26" borderId="0" xfId="29" applyNumberFormat="1" applyFont="1" applyFill="1" applyAlignment="1">
      <alignment horizontal="right" vertical="center"/>
    </xf>
    <xf numFmtId="0" fontId="44" fillId="26" borderId="11" xfId="52" applyFont="1" applyFill="1" applyBorder="1" applyAlignment="1">
      <alignment horizontal="right" vertical="center"/>
    </xf>
    <xf numFmtId="0" fontId="44" fillId="26" borderId="0" xfId="52" applyFont="1" applyFill="1" applyAlignment="1">
      <alignment horizontal="center" vertical="center"/>
    </xf>
    <xf numFmtId="166" fontId="85" fillId="26" borderId="15" xfId="53" applyNumberFormat="1" applyFont="1" applyFill="1" applyBorder="1" applyAlignment="1">
      <alignment horizontal="right" vertical="center"/>
    </xf>
    <xf numFmtId="170" fontId="43" fillId="26" borderId="0" xfId="29" applyNumberFormat="1" applyFont="1" applyFill="1" applyBorder="1" applyAlignment="1">
      <alignment horizontal="right" vertical="center"/>
    </xf>
    <xf numFmtId="0" fontId="49" fillId="26" borderId="0" xfId="52" applyFont="1" applyFill="1" applyAlignment="1">
      <alignment vertical="center"/>
    </xf>
    <xf numFmtId="0" fontId="5" fillId="26" borderId="0" xfId="52" applyFont="1" applyFill="1"/>
    <xf numFmtId="3" fontId="5" fillId="26" borderId="0" xfId="29" applyNumberFormat="1" applyFont="1" applyFill="1" applyBorder="1" applyAlignment="1">
      <alignment horizontal="center"/>
    </xf>
    <xf numFmtId="170" fontId="5" fillId="26" borderId="0" xfId="29" applyNumberFormat="1" applyFont="1" applyFill="1" applyBorder="1" applyAlignment="1">
      <alignment horizontal="right"/>
    </xf>
    <xf numFmtId="170" fontId="5" fillId="26" borderId="0" xfId="29" applyNumberFormat="1" applyFont="1" applyFill="1" applyBorder="1" applyAlignment="1">
      <alignment horizontal="center"/>
    </xf>
    <xf numFmtId="170" fontId="41" fillId="26" borderId="0" xfId="29" applyNumberFormat="1" applyFont="1" applyFill="1" applyAlignment="1">
      <alignment horizontal="right"/>
    </xf>
    <xf numFmtId="0" fontId="42" fillId="26" borderId="0" xfId="46" applyFont="1" applyFill="1" applyAlignment="1">
      <alignment horizontal="right" readingOrder="2"/>
    </xf>
    <xf numFmtId="0" fontId="42" fillId="26" borderId="0" xfId="46" applyFont="1" applyFill="1" applyAlignment="1">
      <alignment horizontal="right" vertical="top" readingOrder="2"/>
    </xf>
    <xf numFmtId="0" fontId="10" fillId="26" borderId="0" xfId="46" applyFont="1" applyFill="1" applyAlignment="1">
      <alignment horizontal="right" vertical="top" readingOrder="2"/>
    </xf>
    <xf numFmtId="0" fontId="40" fillId="26" borderId="0" xfId="46" applyFont="1" applyFill="1" applyAlignment="1">
      <alignment vertical="top"/>
    </xf>
    <xf numFmtId="3" fontId="40" fillId="26" borderId="0" xfId="46" applyNumberFormat="1" applyFont="1" applyFill="1" applyAlignment="1">
      <alignment vertical="top"/>
    </xf>
    <xf numFmtId="0" fontId="8" fillId="26" borderId="11" xfId="46" applyFont="1" applyFill="1" applyBorder="1" applyAlignment="1">
      <alignment horizontal="right" vertical="center" readingOrder="2"/>
    </xf>
    <xf numFmtId="0" fontId="8" fillId="26" borderId="0" xfId="46" applyFont="1" applyFill="1" applyAlignment="1">
      <alignment horizontal="right" readingOrder="2"/>
    </xf>
    <xf numFmtId="0" fontId="6" fillId="26" borderId="0" xfId="46" applyFont="1" applyFill="1"/>
    <xf numFmtId="3" fontId="6" fillId="26" borderId="0" xfId="46" applyNumberFormat="1" applyFont="1" applyFill="1"/>
    <xf numFmtId="164" fontId="46" fillId="26" borderId="11" xfId="54" applyNumberFormat="1" applyFont="1" applyFill="1" applyBorder="1" applyAlignment="1">
      <alignment horizontal="center" vertical="center" wrapText="1"/>
    </xf>
    <xf numFmtId="164" fontId="46" fillId="26" borderId="13" xfId="54" applyNumberFormat="1" applyFont="1" applyFill="1" applyBorder="1" applyAlignment="1">
      <alignment horizontal="center" vertical="center" wrapText="1"/>
    </xf>
    <xf numFmtId="164" fontId="85" fillId="26" borderId="13" xfId="54" applyNumberFormat="1" applyFont="1" applyFill="1" applyBorder="1" applyAlignment="1">
      <alignment horizontal="center" vertical="center" wrapText="1"/>
    </xf>
    <xf numFmtId="0" fontId="49" fillId="26" borderId="0" xfId="46" applyFont="1" applyFill="1"/>
    <xf numFmtId="3" fontId="49" fillId="26" borderId="0" xfId="46" applyNumberFormat="1" applyFont="1" applyFill="1"/>
    <xf numFmtId="164" fontId="20" fillId="26" borderId="0" xfId="54" applyNumberFormat="1" applyFont="1" applyFill="1" applyAlignment="1">
      <alignment horizontal="center" vertical="center" wrapText="1"/>
    </xf>
    <xf numFmtId="164" fontId="20" fillId="26" borderId="12" xfId="54" applyNumberFormat="1" applyFont="1" applyFill="1" applyBorder="1" applyAlignment="1">
      <alignment horizontal="right" vertical="center" wrapText="1"/>
    </xf>
    <xf numFmtId="0" fontId="18" fillId="26" borderId="0" xfId="46" applyFont="1" applyFill="1"/>
    <xf numFmtId="3" fontId="18" fillId="26" borderId="0" xfId="46" applyNumberFormat="1" applyFont="1" applyFill="1"/>
    <xf numFmtId="0" fontId="44" fillId="26" borderId="0" xfId="46" applyFont="1" applyFill="1" applyAlignment="1">
      <alignment horizontal="right" vertical="center" shrinkToFit="1"/>
    </xf>
    <xf numFmtId="0" fontId="16" fillId="26" borderId="0" xfId="46" applyFont="1" applyFill="1"/>
    <xf numFmtId="3" fontId="16" fillId="26" borderId="0" xfId="46" applyNumberFormat="1" applyFont="1" applyFill="1"/>
    <xf numFmtId="0" fontId="41" fillId="26" borderId="0" xfId="46" applyFont="1" applyFill="1" applyAlignment="1">
      <alignment horizontal="right" vertical="center" shrinkToFit="1"/>
    </xf>
    <xf numFmtId="0" fontId="16" fillId="26" borderId="0" xfId="46" applyFont="1" applyFill="1" applyAlignment="1">
      <alignment vertical="center"/>
    </xf>
    <xf numFmtId="3" fontId="41" fillId="26" borderId="0" xfId="55" applyNumberFormat="1" applyFont="1" applyFill="1" applyBorder="1" applyAlignment="1">
      <alignment horizontal="right" vertical="center"/>
    </xf>
    <xf numFmtId="0" fontId="43" fillId="26" borderId="11" xfId="46" applyFont="1" applyFill="1" applyBorder="1" applyAlignment="1">
      <alignment horizontal="right" vertical="center" readingOrder="2"/>
    </xf>
    <xf numFmtId="0" fontId="43" fillId="26" borderId="0" xfId="46" applyFont="1" applyFill="1" applyAlignment="1">
      <alignment horizontal="right" vertical="center" readingOrder="2"/>
    </xf>
    <xf numFmtId="0" fontId="5" fillId="26" borderId="0" xfId="46" applyFont="1" applyFill="1"/>
    <xf numFmtId="3" fontId="5" fillId="26" borderId="0" xfId="46" applyNumberFormat="1" applyFont="1" applyFill="1"/>
    <xf numFmtId="0" fontId="61" fillId="26" borderId="0" xfId="46" applyFont="1" applyFill="1" applyAlignment="1">
      <alignment horizontal="right" vertical="center" shrinkToFit="1"/>
    </xf>
    <xf numFmtId="170" fontId="49" fillId="26" borderId="0" xfId="55" applyNumberFormat="1" applyFont="1" applyFill="1" applyBorder="1" applyAlignment="1">
      <alignment vertical="center"/>
    </xf>
    <xf numFmtId="0" fontId="41" fillId="26" borderId="0" xfId="46" applyFont="1" applyFill="1" applyAlignment="1">
      <alignment horizontal="right" vertical="center" wrapText="1"/>
    </xf>
    <xf numFmtId="0" fontId="44" fillId="26" borderId="0" xfId="46" applyFont="1" applyFill="1" applyAlignment="1">
      <alignment horizontal="right" vertical="center"/>
    </xf>
    <xf numFmtId="0" fontId="13" fillId="26" borderId="0" xfId="46" applyFont="1" applyFill="1"/>
    <xf numFmtId="3" fontId="13" fillId="26" borderId="0" xfId="46" applyNumberFormat="1" applyFont="1" applyFill="1"/>
    <xf numFmtId="166" fontId="41" fillId="26" borderId="0" xfId="55" applyNumberFormat="1" applyFont="1" applyFill="1" applyBorder="1" applyAlignment="1">
      <alignment horizontal="right" vertical="center"/>
    </xf>
    <xf numFmtId="0" fontId="16" fillId="26" borderId="0" xfId="46" applyFont="1" applyFill="1" applyAlignment="1">
      <alignment vertical="top"/>
    </xf>
    <xf numFmtId="3" fontId="16" fillId="26" borderId="0" xfId="46" applyNumberFormat="1" applyFont="1" applyFill="1" applyAlignment="1">
      <alignment vertical="top"/>
    </xf>
    <xf numFmtId="0" fontId="41" fillId="26" borderId="0" xfId="46" applyFont="1" applyFill="1" applyAlignment="1">
      <alignment horizontal="right" vertical="center" wrapText="1" shrinkToFit="1"/>
    </xf>
    <xf numFmtId="0" fontId="41" fillId="26" borderId="11" xfId="46" applyFont="1" applyFill="1" applyBorder="1" applyAlignment="1">
      <alignment horizontal="right" vertical="center" shrinkToFit="1"/>
    </xf>
    <xf numFmtId="41" fontId="5" fillId="26" borderId="0" xfId="46" applyNumberFormat="1" applyFont="1" applyFill="1"/>
    <xf numFmtId="41" fontId="5" fillId="26" borderId="0" xfId="46" applyNumberFormat="1" applyFont="1" applyFill="1" applyAlignment="1">
      <alignment horizontal="right" vertical="center" indent="1"/>
    </xf>
    <xf numFmtId="41" fontId="9" fillId="26" borderId="0" xfId="46" applyNumberFormat="1" applyFont="1" applyFill="1"/>
    <xf numFmtId="41" fontId="6" fillId="26" borderId="0" xfId="46" applyNumberFormat="1" applyFont="1" applyFill="1"/>
    <xf numFmtId="41" fontId="11" fillId="26" borderId="0" xfId="46" applyNumberFormat="1" applyFont="1" applyFill="1"/>
    <xf numFmtId="0" fontId="54" fillId="26" borderId="0" xfId="54" applyFont="1" applyFill="1"/>
    <xf numFmtId="0" fontId="59" fillId="26" borderId="0" xfId="54" applyFont="1" applyFill="1" applyAlignment="1">
      <alignment horizontal="right"/>
    </xf>
    <xf numFmtId="170" fontId="45" fillId="26" borderId="0" xfId="29" applyNumberFormat="1" applyFont="1" applyFill="1" applyBorder="1" applyAlignment="1">
      <alignment vertical="center"/>
    </xf>
    <xf numFmtId="43" fontId="45" fillId="26" borderId="0" xfId="29" applyFont="1" applyFill="1" applyBorder="1" applyAlignment="1">
      <alignment vertical="center"/>
    </xf>
    <xf numFmtId="37" fontId="45" fillId="26" borderId="0" xfId="29" applyNumberFormat="1" applyFont="1" applyFill="1" applyBorder="1" applyAlignment="1">
      <alignment vertical="top"/>
    </xf>
    <xf numFmtId="170" fontId="45" fillId="26" borderId="0" xfId="29" applyNumberFormat="1" applyFont="1" applyFill="1" applyBorder="1" applyAlignment="1">
      <alignment vertical="top"/>
    </xf>
    <xf numFmtId="0" fontId="45" fillId="26" borderId="0" xfId="54" applyFont="1" applyFill="1" applyAlignment="1">
      <alignment vertical="center"/>
    </xf>
    <xf numFmtId="0" fontId="54" fillId="26" borderId="0" xfId="54" applyFont="1" applyFill="1" applyAlignment="1">
      <alignment vertical="center"/>
    </xf>
    <xf numFmtId="43" fontId="45" fillId="26" borderId="0" xfId="29" applyFont="1" applyFill="1" applyBorder="1" applyAlignment="1">
      <alignment vertical="top"/>
    </xf>
    <xf numFmtId="37" fontId="85" fillId="26" borderId="15" xfId="29" applyNumberFormat="1" applyFont="1" applyFill="1" applyBorder="1" applyAlignment="1">
      <alignment vertical="center"/>
    </xf>
    <xf numFmtId="170" fontId="85" fillId="26" borderId="15" xfId="29" applyNumberFormat="1" applyFont="1" applyFill="1" applyBorder="1" applyAlignment="1">
      <alignment vertical="center"/>
    </xf>
    <xf numFmtId="0" fontId="42" fillId="26" borderId="0" xfId="54" applyFont="1" applyFill="1" applyAlignment="1" applyProtection="1">
      <alignment horizontal="right" vertical="center" readingOrder="2"/>
      <protection locked="0"/>
    </xf>
    <xf numFmtId="0" fontId="40" fillId="26" borderId="0" xfId="54" applyFont="1" applyFill="1" applyAlignment="1" applyProtection="1">
      <alignment vertical="center"/>
      <protection locked="0"/>
    </xf>
    <xf numFmtId="0" fontId="41" fillId="26" borderId="0" xfId="54" applyFont="1" applyFill="1" applyAlignment="1" applyProtection="1">
      <alignment horizontal="right" vertical="center"/>
      <protection locked="0"/>
    </xf>
    <xf numFmtId="0" fontId="55" fillId="26" borderId="0" xfId="54" applyFont="1" applyFill="1" applyAlignment="1" applyProtection="1">
      <alignment horizontal="right" vertical="center"/>
      <protection locked="0"/>
    </xf>
    <xf numFmtId="0" fontId="44" fillId="26" borderId="0" xfId="54" applyFont="1" applyFill="1" applyAlignment="1" applyProtection="1">
      <alignment horizontal="left" vertical="center"/>
      <protection locked="0"/>
    </xf>
    <xf numFmtId="0" fontId="6" fillId="26" borderId="0" xfId="54" applyFont="1" applyFill="1" applyAlignment="1" applyProtection="1">
      <alignment vertical="center"/>
      <protection locked="0"/>
    </xf>
    <xf numFmtId="0" fontId="5" fillId="26" borderId="0" xfId="54" applyFont="1" applyFill="1" applyAlignment="1" applyProtection="1">
      <alignment vertical="center"/>
      <protection locked="0"/>
    </xf>
    <xf numFmtId="0" fontId="46" fillId="26" borderId="11" xfId="54" applyFont="1" applyFill="1" applyBorder="1" applyAlignment="1" applyProtection="1">
      <alignment horizontal="left" vertical="center"/>
      <protection locked="0"/>
    </xf>
    <xf numFmtId="37" fontId="46" fillId="26" borderId="11" xfId="53" applyNumberFormat="1" applyFont="1" applyFill="1" applyBorder="1" applyAlignment="1" applyProtection="1">
      <alignment horizontal="center" vertical="center"/>
      <protection locked="0"/>
    </xf>
    <xf numFmtId="0" fontId="46" fillId="26" borderId="0" xfId="54" applyFont="1" applyFill="1" applyAlignment="1" applyProtection="1">
      <alignment horizontal="center" vertical="center"/>
      <protection locked="0"/>
    </xf>
    <xf numFmtId="37" fontId="44" fillId="26" borderId="0" xfId="53" applyNumberFormat="1" applyFont="1" applyFill="1" applyBorder="1" applyAlignment="1">
      <alignment horizontal="right" vertical="center"/>
    </xf>
    <xf numFmtId="0" fontId="9" fillId="26" borderId="0" xfId="54" applyFont="1" applyFill="1" applyAlignment="1" applyProtection="1">
      <alignment vertical="center"/>
      <protection locked="0"/>
    </xf>
    <xf numFmtId="0" fontId="45" fillId="26" borderId="0" xfId="54" applyFont="1" applyFill="1" applyAlignment="1" applyProtection="1">
      <alignment horizontal="center" vertical="center"/>
      <protection locked="0"/>
    </xf>
    <xf numFmtId="37" fontId="45" fillId="26" borderId="0" xfId="53" applyNumberFormat="1" applyFont="1" applyFill="1" applyBorder="1" applyAlignment="1">
      <alignment horizontal="right" vertical="center"/>
    </xf>
    <xf numFmtId="37" fontId="46" fillId="26" borderId="0" xfId="53" applyNumberFormat="1" applyFont="1" applyFill="1" applyBorder="1" applyAlignment="1">
      <alignment horizontal="right" vertical="center"/>
    </xf>
    <xf numFmtId="0" fontId="49" fillId="26" borderId="0" xfId="54" applyFont="1" applyFill="1" applyAlignment="1" applyProtection="1">
      <alignment horizontal="center" vertical="center"/>
      <protection locked="0"/>
    </xf>
    <xf numFmtId="166" fontId="49" fillId="26" borderId="0" xfId="53" applyNumberFormat="1" applyFont="1" applyFill="1" applyBorder="1" applyAlignment="1">
      <alignment horizontal="right" vertical="center"/>
    </xf>
    <xf numFmtId="37" fontId="49" fillId="26" borderId="0" xfId="29" applyNumberFormat="1" applyFont="1" applyFill="1" applyBorder="1" applyAlignment="1">
      <alignment vertical="center"/>
    </xf>
    <xf numFmtId="0" fontId="49" fillId="26" borderId="0" xfId="54" applyFont="1" applyFill="1" applyAlignment="1" applyProtection="1">
      <alignment horizontal="right" vertical="center"/>
      <protection locked="0"/>
    </xf>
    <xf numFmtId="0" fontId="43" fillId="26" borderId="0" xfId="54" applyFont="1" applyFill="1" applyAlignment="1" applyProtection="1">
      <alignment horizontal="right" vertical="center"/>
      <protection locked="0"/>
    </xf>
    <xf numFmtId="0" fontId="45" fillId="26" borderId="0" xfId="54" applyFont="1" applyFill="1" applyAlignment="1">
      <alignment horizontal="right" vertical="center" wrapText="1"/>
    </xf>
    <xf numFmtId="0" fontId="46" fillId="26" borderId="0" xfId="54" applyFont="1" applyFill="1" applyAlignment="1" applyProtection="1">
      <alignment horizontal="right" vertical="center"/>
      <protection locked="0"/>
    </xf>
    <xf numFmtId="0" fontId="46" fillId="26" borderId="0" xfId="54" applyFont="1" applyFill="1" applyAlignment="1" applyProtection="1">
      <alignment horizontal="center" vertical="top"/>
      <protection locked="0"/>
    </xf>
    <xf numFmtId="0" fontId="46" fillId="26" borderId="0" xfId="54" applyFont="1" applyFill="1" applyAlignment="1">
      <alignment horizontal="right" vertical="center" wrapText="1"/>
    </xf>
    <xf numFmtId="37" fontId="46" fillId="26" borderId="0" xfId="53" applyNumberFormat="1" applyFont="1" applyFill="1" applyBorder="1" applyAlignment="1">
      <alignment horizontal="right" vertical="top"/>
    </xf>
    <xf numFmtId="166" fontId="46" fillId="26" borderId="0" xfId="53" applyNumberFormat="1" applyFont="1" applyFill="1" applyBorder="1" applyAlignment="1">
      <alignment horizontal="right" vertical="center"/>
    </xf>
    <xf numFmtId="166" fontId="44" fillId="26" borderId="0" xfId="53" applyNumberFormat="1" applyFont="1" applyFill="1" applyBorder="1" applyAlignment="1">
      <alignment horizontal="right" vertical="center"/>
    </xf>
    <xf numFmtId="0" fontId="45" fillId="26" borderId="0" xfId="54" applyFont="1" applyFill="1" applyAlignment="1" applyProtection="1">
      <alignment horizontal="center" vertical="top"/>
      <protection locked="0"/>
    </xf>
    <xf numFmtId="0" fontId="45" fillId="26" borderId="0" xfId="54" applyFont="1" applyFill="1" applyAlignment="1">
      <alignment horizontal="right" vertical="top" wrapText="1"/>
    </xf>
    <xf numFmtId="0" fontId="46" fillId="26" borderId="12" xfId="54" applyFont="1" applyFill="1" applyBorder="1" applyAlignment="1">
      <alignment horizontal="center" vertical="center"/>
    </xf>
    <xf numFmtId="0" fontId="45" fillId="26" borderId="12" xfId="54" applyFont="1" applyFill="1" applyBorder="1" applyAlignment="1">
      <alignment vertical="center"/>
    </xf>
    <xf numFmtId="37" fontId="44" fillId="26" borderId="15" xfId="53" applyNumberFormat="1" applyFont="1" applyFill="1" applyBorder="1" applyAlignment="1">
      <alignment horizontal="right" vertical="center"/>
    </xf>
    <xf numFmtId="174" fontId="43" fillId="26" borderId="0" xfId="54" applyNumberFormat="1" applyFont="1" applyFill="1" applyAlignment="1" applyProtection="1">
      <alignment vertical="center"/>
      <protection locked="0"/>
    </xf>
    <xf numFmtId="172" fontId="49" fillId="26" borderId="0" xfId="53" applyNumberFormat="1" applyFont="1" applyFill="1" applyAlignment="1" applyProtection="1">
      <alignment horizontal="right" vertical="center"/>
      <protection locked="0"/>
    </xf>
    <xf numFmtId="37" fontId="49" fillId="26" borderId="0" xfId="53" applyNumberFormat="1" applyFont="1" applyFill="1" applyAlignment="1" applyProtection="1">
      <alignment vertical="center"/>
      <protection locked="0"/>
    </xf>
    <xf numFmtId="0" fontId="43" fillId="26" borderId="0" xfId="54" applyFont="1" applyFill="1" applyAlignment="1" applyProtection="1">
      <alignment vertical="center"/>
      <protection locked="0"/>
    </xf>
    <xf numFmtId="172" fontId="41" fillId="26" borderId="0" xfId="53" applyNumberFormat="1" applyFont="1" applyFill="1" applyAlignment="1" applyProtection="1">
      <alignment horizontal="right" vertical="center"/>
      <protection locked="0"/>
    </xf>
    <xf numFmtId="37" fontId="41" fillId="26" borderId="0" xfId="53" applyNumberFormat="1" applyFont="1" applyFill="1" applyAlignment="1" applyProtection="1">
      <alignment vertical="center"/>
      <protection locked="0"/>
    </xf>
    <xf numFmtId="170" fontId="41" fillId="26" borderId="0" xfId="53" applyNumberFormat="1" applyFont="1" applyFill="1" applyAlignment="1" applyProtection="1">
      <alignment vertical="center"/>
      <protection locked="0"/>
    </xf>
    <xf numFmtId="3" fontId="41" fillId="26" borderId="0" xfId="54" applyNumberFormat="1" applyFont="1" applyFill="1" applyAlignment="1" applyProtection="1">
      <alignment vertical="center"/>
      <protection locked="0"/>
    </xf>
    <xf numFmtId="0" fontId="55" fillId="26" borderId="0" xfId="0" applyFont="1" applyFill="1" applyAlignment="1" applyProtection="1">
      <alignment horizontal="right" readingOrder="2"/>
      <protection locked="0"/>
    </xf>
    <xf numFmtId="0" fontId="6" fillId="26" borderId="0" xfId="0" applyFont="1" applyFill="1" applyAlignment="1">
      <alignment horizontal="right" vertical="top"/>
    </xf>
    <xf numFmtId="0" fontId="8" fillId="26" borderId="11" xfId="0" applyFont="1" applyFill="1" applyBorder="1" applyAlignment="1" applyProtection="1">
      <alignment horizontal="right"/>
      <protection locked="0"/>
    </xf>
    <xf numFmtId="0" fontId="46" fillId="26" borderId="11" xfId="0" applyFont="1" applyFill="1" applyBorder="1" applyAlignment="1" applyProtection="1">
      <alignment horizontal="left"/>
      <protection locked="0"/>
    </xf>
    <xf numFmtId="170" fontId="43" fillId="26" borderId="11" xfId="29" applyNumberFormat="1" applyFont="1" applyFill="1" applyBorder="1" applyAlignment="1">
      <alignment horizontal="right" vertical="center" indent="2"/>
    </xf>
    <xf numFmtId="170" fontId="44" fillId="26" borderId="11" xfId="29" applyNumberFormat="1" applyFont="1" applyFill="1" applyBorder="1" applyAlignment="1">
      <alignment horizontal="center" vertical="center" wrapText="1"/>
    </xf>
    <xf numFmtId="0" fontId="45" fillId="26" borderId="0" xfId="0" applyFont="1" applyFill="1" applyAlignment="1">
      <alignment vertical="center"/>
    </xf>
    <xf numFmtId="3" fontId="49" fillId="26" borderId="0" xfId="29" applyNumberFormat="1" applyFont="1" applyFill="1" applyBorder="1" applyAlignment="1">
      <alignment horizontal="right" vertical="center"/>
    </xf>
    <xf numFmtId="0" fontId="49" fillId="26" borderId="0" xfId="29" applyNumberFormat="1" applyFont="1" applyFill="1" applyBorder="1" applyAlignment="1">
      <alignment horizontal="right" vertical="center" indent="1" readingOrder="2"/>
    </xf>
    <xf numFmtId="0" fontId="6" fillId="26" borderId="0" xfId="0" applyFont="1" applyFill="1" applyAlignment="1">
      <alignment horizontal="center" vertical="center"/>
    </xf>
    <xf numFmtId="0" fontId="6" fillId="26" borderId="0" xfId="0" applyFont="1" applyFill="1" applyAlignment="1">
      <alignment vertical="center"/>
    </xf>
    <xf numFmtId="0" fontId="49" fillId="26" borderId="0" xfId="33" applyNumberFormat="1" applyFont="1" applyFill="1" applyBorder="1" applyAlignment="1">
      <alignment horizontal="right" vertical="center" indent="1"/>
    </xf>
    <xf numFmtId="0" fontId="45" fillId="26" borderId="11" xfId="0" applyFont="1" applyFill="1" applyBorder="1" applyAlignment="1">
      <alignment vertical="center"/>
    </xf>
    <xf numFmtId="3" fontId="43" fillId="26" borderId="15" xfId="29" applyNumberFormat="1" applyFont="1" applyFill="1" applyBorder="1" applyAlignment="1">
      <alignment vertical="center"/>
    </xf>
    <xf numFmtId="0" fontId="43" fillId="26" borderId="15" xfId="29" applyNumberFormat="1" applyFont="1" applyFill="1" applyBorder="1" applyAlignment="1">
      <alignment horizontal="right" vertical="center" indent="1" readingOrder="2"/>
    </xf>
    <xf numFmtId="170" fontId="6" fillId="26" borderId="0" xfId="29" applyNumberFormat="1" applyFont="1" applyFill="1" applyBorder="1"/>
    <xf numFmtId="9" fontId="6" fillId="26" borderId="0" xfId="29" applyNumberFormat="1" applyFont="1" applyFill="1" applyBorder="1"/>
    <xf numFmtId="0" fontId="43" fillId="26" borderId="0" xfId="0" applyFont="1" applyFill="1" applyAlignment="1">
      <alignment horizontal="right"/>
    </xf>
  </cellXfs>
  <cellStyles count="99">
    <cellStyle name="20% - Accent1" xfId="1" builtinId="30" customBuiltin="1"/>
    <cellStyle name="20% - Accent1 2" xfId="76" xr:uid="{00000000-0005-0000-0000-000001000000}"/>
    <cellStyle name="20% - Accent2" xfId="2" builtinId="34" customBuiltin="1"/>
    <cellStyle name="20% - Accent2 2" xfId="80" xr:uid="{00000000-0005-0000-0000-000003000000}"/>
    <cellStyle name="20% - Accent3" xfId="3" builtinId="38" customBuiltin="1"/>
    <cellStyle name="20% - Accent3 2" xfId="84" xr:uid="{00000000-0005-0000-0000-000005000000}"/>
    <cellStyle name="20% - Accent4" xfId="4" builtinId="42" customBuiltin="1"/>
    <cellStyle name="20% - Accent4 2" xfId="88" xr:uid="{00000000-0005-0000-0000-000007000000}"/>
    <cellStyle name="20% - Accent5" xfId="5" builtinId="46" customBuiltin="1"/>
    <cellStyle name="20% - Accent5 2" xfId="92" xr:uid="{00000000-0005-0000-0000-000009000000}"/>
    <cellStyle name="20% - Accent6" xfId="6" builtinId="50" customBuiltin="1"/>
    <cellStyle name="20% - Accent6 2" xfId="96" xr:uid="{00000000-0005-0000-0000-00000B000000}"/>
    <cellStyle name="40% - Accent1" xfId="7" builtinId="31" customBuiltin="1"/>
    <cellStyle name="40% - Accent1 2" xfId="77" xr:uid="{00000000-0005-0000-0000-00000D000000}"/>
    <cellStyle name="40% - Accent2" xfId="8" builtinId="35" customBuiltin="1"/>
    <cellStyle name="40% - Accent2 2" xfId="81" xr:uid="{00000000-0005-0000-0000-00000F000000}"/>
    <cellStyle name="40% - Accent3" xfId="9" builtinId="39" customBuiltin="1"/>
    <cellStyle name="40% - Accent3 2" xfId="85" xr:uid="{00000000-0005-0000-0000-000011000000}"/>
    <cellStyle name="40% - Accent4" xfId="10" builtinId="43" customBuiltin="1"/>
    <cellStyle name="40% - Accent4 2" xfId="89" xr:uid="{00000000-0005-0000-0000-000013000000}"/>
    <cellStyle name="40% - Accent5" xfId="11" builtinId="47" customBuiltin="1"/>
    <cellStyle name="40% - Accent5 2" xfId="93" xr:uid="{00000000-0005-0000-0000-000015000000}"/>
    <cellStyle name="40% - Accent6" xfId="12" builtinId="51" customBuiltin="1"/>
    <cellStyle name="40% - Accent6 2" xfId="97" xr:uid="{00000000-0005-0000-0000-000017000000}"/>
    <cellStyle name="60% - Accent1" xfId="13" builtinId="32" customBuiltin="1"/>
    <cellStyle name="60% - Accent1 2" xfId="78" xr:uid="{00000000-0005-0000-0000-000019000000}"/>
    <cellStyle name="60% - Accent2" xfId="14" builtinId="36" customBuiltin="1"/>
    <cellStyle name="60% - Accent2 2" xfId="82" xr:uid="{00000000-0005-0000-0000-00001B000000}"/>
    <cellStyle name="60% - Accent3" xfId="15" builtinId="40" customBuiltin="1"/>
    <cellStyle name="60% - Accent3 2" xfId="86" xr:uid="{00000000-0005-0000-0000-00001D000000}"/>
    <cellStyle name="60% - Accent4" xfId="16" builtinId="44" customBuiltin="1"/>
    <cellStyle name="60% - Accent4 2" xfId="90" xr:uid="{00000000-0005-0000-0000-00001F000000}"/>
    <cellStyle name="60% - Accent5" xfId="17" builtinId="48" customBuiltin="1"/>
    <cellStyle name="60% - Accent5 2" xfId="94" xr:uid="{00000000-0005-0000-0000-000021000000}"/>
    <cellStyle name="60% - Accent6" xfId="18" builtinId="52" customBuiltin="1"/>
    <cellStyle name="60% - Accent6 2" xfId="98" xr:uid="{00000000-0005-0000-0000-000023000000}"/>
    <cellStyle name="a1" xfId="19" xr:uid="{00000000-0005-0000-0000-000024000000}"/>
    <cellStyle name="Accent1" xfId="20" builtinId="29" customBuiltin="1"/>
    <cellStyle name="Accent1 2" xfId="75" xr:uid="{00000000-0005-0000-0000-000026000000}"/>
    <cellStyle name="Accent2" xfId="21" builtinId="33" customBuiltin="1"/>
    <cellStyle name="Accent2 2" xfId="79" xr:uid="{00000000-0005-0000-0000-000028000000}"/>
    <cellStyle name="Accent3" xfId="22" builtinId="37" customBuiltin="1"/>
    <cellStyle name="Accent3 2" xfId="83" xr:uid="{00000000-0005-0000-0000-00002A000000}"/>
    <cellStyle name="Accent4" xfId="23" builtinId="41" customBuiltin="1"/>
    <cellStyle name="Accent4 2" xfId="87" xr:uid="{00000000-0005-0000-0000-00002C000000}"/>
    <cellStyle name="Accent5" xfId="24" builtinId="45" customBuiltin="1"/>
    <cellStyle name="Accent5 2" xfId="91" xr:uid="{00000000-0005-0000-0000-00002E000000}"/>
    <cellStyle name="Accent6" xfId="25" builtinId="49" customBuiltin="1"/>
    <cellStyle name="Accent6 2" xfId="95" xr:uid="{00000000-0005-0000-0000-000030000000}"/>
    <cellStyle name="Bad" xfId="26" builtinId="27" customBuiltin="1"/>
    <cellStyle name="Bad 2" xfId="64" xr:uid="{00000000-0005-0000-0000-000032000000}"/>
    <cellStyle name="Calculation" xfId="27" builtinId="22" customBuiltin="1"/>
    <cellStyle name="Calculation 2" xfId="68" xr:uid="{00000000-0005-0000-0000-000034000000}"/>
    <cellStyle name="Check Cell" xfId="28" builtinId="23" customBuiltin="1"/>
    <cellStyle name="Check Cell 2" xfId="70" xr:uid="{00000000-0005-0000-0000-000036000000}"/>
    <cellStyle name="Comma" xfId="29" builtinId="3"/>
    <cellStyle name="Comma 2" xfId="30" xr:uid="{00000000-0005-0000-0000-000038000000}"/>
    <cellStyle name="Comma 2 2" xfId="56" xr:uid="{00000000-0005-0000-0000-000039000000}"/>
    <cellStyle name="Comma 3" xfId="31" xr:uid="{00000000-0005-0000-0000-00003A000000}"/>
    <cellStyle name="Comma 3 2" xfId="55" xr:uid="{00000000-0005-0000-0000-00003B000000}"/>
    <cellStyle name="Comma 4" xfId="32" xr:uid="{00000000-0005-0000-0000-00003C000000}"/>
    <cellStyle name="Comma 5" xfId="33" xr:uid="{00000000-0005-0000-0000-00003D000000}"/>
    <cellStyle name="Comma 5 2" xfId="53" xr:uid="{00000000-0005-0000-0000-00003E000000}"/>
    <cellStyle name="Explanatory Text" xfId="34" builtinId="53" customBuiltin="1"/>
    <cellStyle name="Explanatory Text 2" xfId="73" xr:uid="{00000000-0005-0000-0000-000040000000}"/>
    <cellStyle name="Good" xfId="35" builtinId="26" customBuiltin="1"/>
    <cellStyle name="Good 2" xfId="63" xr:uid="{00000000-0005-0000-0000-000042000000}"/>
    <cellStyle name="Heading 1" xfId="36" builtinId="16" customBuiltin="1"/>
    <cellStyle name="Heading 1 2" xfId="59" xr:uid="{00000000-0005-0000-0000-000044000000}"/>
    <cellStyle name="Heading 2" xfId="37" builtinId="17" customBuiltin="1"/>
    <cellStyle name="Heading 2 2" xfId="60" xr:uid="{00000000-0005-0000-0000-000046000000}"/>
    <cellStyle name="Heading 3" xfId="38" builtinId="18" customBuiltin="1"/>
    <cellStyle name="Heading 3 2" xfId="61" xr:uid="{00000000-0005-0000-0000-000048000000}"/>
    <cellStyle name="Heading 4" xfId="39" builtinId="19" customBuiltin="1"/>
    <cellStyle name="Heading 4 2" xfId="62" xr:uid="{00000000-0005-0000-0000-00004A000000}"/>
    <cellStyle name="Input" xfId="40" builtinId="20" customBuiltin="1"/>
    <cellStyle name="Input 2" xfId="66" xr:uid="{00000000-0005-0000-0000-00004C000000}"/>
    <cellStyle name="Linked Cell" xfId="41" builtinId="24" customBuiltin="1"/>
    <cellStyle name="Linked Cell 2" xfId="69" xr:uid="{00000000-0005-0000-0000-00004E000000}"/>
    <cellStyle name="MS_Arabic" xfId="42" xr:uid="{00000000-0005-0000-0000-00004F000000}"/>
    <cellStyle name="Neutral" xfId="43" builtinId="28" customBuiltin="1"/>
    <cellStyle name="Neutral 2" xfId="65" xr:uid="{00000000-0005-0000-0000-000051000000}"/>
    <cellStyle name="Normal" xfId="0" builtinId="0"/>
    <cellStyle name="Normal 2" xfId="44" xr:uid="{00000000-0005-0000-0000-000053000000}"/>
    <cellStyle name="Normal 2 2" xfId="54" xr:uid="{00000000-0005-0000-0000-000054000000}"/>
    <cellStyle name="Normal 2 4" xfId="45" xr:uid="{00000000-0005-0000-0000-000055000000}"/>
    <cellStyle name="Normal 3" xfId="52" xr:uid="{00000000-0005-0000-0000-000056000000}"/>
    <cellStyle name="Normal 4" xfId="57" xr:uid="{00000000-0005-0000-0000-000057000000}"/>
    <cellStyle name="Normal_الأصلية والمناقلات" xfId="46" xr:uid="{00000000-0005-0000-0000-000058000000}"/>
    <cellStyle name="Note" xfId="47" builtinId="10" customBuiltin="1"/>
    <cellStyle name="Note 2" xfId="72" xr:uid="{00000000-0005-0000-0000-00005B000000}"/>
    <cellStyle name="Output" xfId="48" builtinId="21" customBuiltin="1"/>
    <cellStyle name="Output 2" xfId="67" xr:uid="{00000000-0005-0000-0000-00005D000000}"/>
    <cellStyle name="Title" xfId="49" builtinId="15" customBuiltin="1"/>
    <cellStyle name="Title 2" xfId="58" xr:uid="{00000000-0005-0000-0000-00005F000000}"/>
    <cellStyle name="Total" xfId="50" builtinId="25" customBuiltin="1"/>
    <cellStyle name="Total 2" xfId="74" xr:uid="{00000000-0005-0000-0000-000061000000}"/>
    <cellStyle name="Warning Text" xfId="51" builtinId="11" customBuiltin="1"/>
    <cellStyle name="Warning Text 2" xfId="71" xr:uid="{00000000-0005-0000-0000-000063000000}"/>
  </cellStyles>
  <dxfs count="0"/>
  <tableStyles count="0" defaultTableStyle="TableStyleMedium9"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xdr:col>
      <xdr:colOff>361951</xdr:colOff>
      <xdr:row>39</xdr:row>
      <xdr:rowOff>28576</xdr:rowOff>
    </xdr:from>
    <xdr:to>
      <xdr:col>4</xdr:col>
      <xdr:colOff>962025</xdr:colOff>
      <xdr:row>40</xdr:row>
      <xdr:rowOff>361951</xdr:rowOff>
    </xdr:to>
    <xdr:sp macro="" textlink="">
      <xdr:nvSpPr>
        <xdr:cNvPr id="28673" name="Rectangle 1">
          <a:extLst>
            <a:ext uri="{FF2B5EF4-FFF2-40B4-BE49-F238E27FC236}">
              <a16:creationId xmlns:a16="http://schemas.microsoft.com/office/drawing/2014/main" id="{00000000-0008-0000-0100-000001700000}"/>
            </a:ext>
          </a:extLst>
        </xdr:cNvPr>
        <xdr:cNvSpPr>
          <a:spLocks noChangeArrowheads="1"/>
        </xdr:cNvSpPr>
      </xdr:nvSpPr>
      <xdr:spPr bwMode="auto">
        <a:xfrm>
          <a:off x="8736977700" y="8686801"/>
          <a:ext cx="1666874" cy="495300"/>
        </a:xfrm>
        <a:prstGeom prst="rect">
          <a:avLst/>
        </a:prstGeom>
        <a:noFill/>
        <a:ln w="9525">
          <a:noFill/>
          <a:miter lim="800000"/>
          <a:headEnd/>
          <a:tailEnd/>
        </a:ln>
      </xdr:spPr>
      <xdr:txBody>
        <a:bodyPr vertOverflow="clip" wrap="square" lIns="36576" tIns="36576" rIns="36576" bIns="0" anchor="ctr" upright="1"/>
        <a:lstStyle/>
        <a:p>
          <a:pPr algn="ctr" rtl="0">
            <a:defRPr sz="1000"/>
          </a:pPr>
          <a:r>
            <a:rPr lang="ar-BH" sz="1400" b="0" i="0" strike="noStrike">
              <a:solidFill>
                <a:srgbClr val="000000"/>
              </a:solidFill>
              <a:cs typeface="+mj-cs"/>
            </a:rPr>
            <a:t>أ</a:t>
          </a:r>
          <a:r>
            <a:rPr lang="ar-BH" sz="1400" b="1" i="0" strike="noStrike">
              <a:solidFill>
                <a:srgbClr val="000000"/>
              </a:solidFill>
              <a:cs typeface="+mj-cs"/>
            </a:rPr>
            <a:t>حمد بن محمد آل خليفة</a:t>
          </a:r>
        </a:p>
        <a:p>
          <a:pPr algn="ctr" rtl="0">
            <a:defRPr sz="1000"/>
          </a:pPr>
          <a:r>
            <a:rPr lang="ar-BH" sz="1400" b="1" i="0" strike="noStrike">
              <a:solidFill>
                <a:srgbClr val="000000"/>
              </a:solidFill>
              <a:cs typeface="+mj-cs"/>
            </a:rPr>
            <a:t>وزير الماليـة</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68509</xdr:colOff>
      <xdr:row>14</xdr:row>
      <xdr:rowOff>57774</xdr:rowOff>
    </xdr:from>
    <xdr:to>
      <xdr:col>8</xdr:col>
      <xdr:colOff>884463</xdr:colOff>
      <xdr:row>25</xdr:row>
      <xdr:rowOff>0</xdr:rowOff>
    </xdr:to>
    <xdr:sp macro="" textlink="">
      <xdr:nvSpPr>
        <xdr:cNvPr id="2" name="Rectangle 3">
          <a:extLst>
            <a:ext uri="{FF2B5EF4-FFF2-40B4-BE49-F238E27FC236}">
              <a16:creationId xmlns:a16="http://schemas.microsoft.com/office/drawing/2014/main" id="{00000000-0008-0000-0600-000002000000}"/>
            </a:ext>
          </a:extLst>
        </xdr:cNvPr>
        <xdr:cNvSpPr>
          <a:spLocks noChangeArrowheads="1"/>
        </xdr:cNvSpPr>
      </xdr:nvSpPr>
      <xdr:spPr bwMode="auto">
        <a:xfrm>
          <a:off x="9982239462" y="3953499"/>
          <a:ext cx="9121754" cy="2152026"/>
        </a:xfrm>
        <a:prstGeom prst="rect">
          <a:avLst/>
        </a:prstGeom>
        <a:solidFill>
          <a:srgbClr val="FFFFFF"/>
        </a:solidFill>
        <a:ln w="9525">
          <a:noFill/>
          <a:miter lim="800000"/>
          <a:headEnd/>
          <a:tailEnd/>
        </a:ln>
      </xdr:spPr>
      <xdr:txBody>
        <a:bodyPr vertOverflow="clip" wrap="square" lIns="0" tIns="36576" rIns="36576" bIns="0" anchor="t" upright="1"/>
        <a:lstStyle/>
        <a:p>
          <a:pPr algn="r" rtl="0">
            <a:defRPr sz="1000"/>
          </a:pPr>
          <a:r>
            <a:rPr lang="ar-BH" sz="1200" b="1" i="0" u="sng" strike="noStrike">
              <a:solidFill>
                <a:srgbClr val="000000"/>
              </a:solidFill>
              <a:cs typeface="+mj-cs"/>
            </a:rPr>
            <a:t>الاعتمادات الأصلية:</a:t>
          </a:r>
          <a:endParaRPr lang="ar-BH" sz="1200" b="0" i="0" u="sng" strike="noStrike">
            <a:solidFill>
              <a:srgbClr val="000000"/>
            </a:solidFill>
            <a:cs typeface="+mj-cs"/>
          </a:endParaRPr>
        </a:p>
        <a:p>
          <a:pPr algn="r" rtl="1">
            <a:defRPr sz="1000"/>
          </a:pPr>
          <a:r>
            <a:rPr lang="ar-BH" sz="1200" b="0" i="0" strike="noStrike">
              <a:solidFill>
                <a:srgbClr val="000000"/>
              </a:solidFill>
              <a:cs typeface="+mj-cs"/>
            </a:rPr>
            <a:t>هي تقدير المصروفات للسنة المالية 2014 المعتمدة للدولة في القانون رقم (17) لسنة 2013 باعتماد الميزانية العامة للدولة للسنتين الماليتين 2013 و2014. </a:t>
          </a:r>
        </a:p>
        <a:p>
          <a:pPr algn="r" rtl="1">
            <a:defRPr sz="1000"/>
          </a:pPr>
          <a:endParaRPr lang="ar-BH" sz="1200" b="0" i="0" strike="noStrike">
            <a:solidFill>
              <a:srgbClr val="000000"/>
            </a:solidFill>
            <a:cs typeface="+mj-cs"/>
          </a:endParaRPr>
        </a:p>
        <a:p>
          <a:pPr rtl="1"/>
          <a:r>
            <a:rPr lang="ar-BH" sz="1200" b="1" i="0" u="none" strike="noStrike">
              <a:solidFill>
                <a:sysClr val="windowText" lastClr="000000"/>
              </a:solidFill>
              <a:effectLst/>
              <a:latin typeface="+mn-lt"/>
              <a:ea typeface="+mn-ea"/>
              <a:cs typeface="+mj-cs"/>
            </a:rPr>
            <a:t>ا</a:t>
          </a:r>
          <a:r>
            <a:rPr lang="ar-BH" sz="1200" b="1" i="0" u="sng" strike="noStrike">
              <a:solidFill>
                <a:sysClr val="windowText" lastClr="000000"/>
              </a:solidFill>
              <a:effectLst/>
              <a:latin typeface="+mn-lt"/>
              <a:ea typeface="+mn-ea"/>
              <a:cs typeface="+mj-cs"/>
            </a:rPr>
            <a:t>لاعتماد</a:t>
          </a:r>
          <a:r>
            <a:rPr lang="ar-BH" sz="1200" b="1" i="0" u="sng" strike="noStrike" baseline="0">
              <a:solidFill>
                <a:sysClr val="windowText" lastClr="000000"/>
              </a:solidFill>
              <a:effectLst/>
              <a:latin typeface="+mn-lt"/>
              <a:ea typeface="+mn-ea"/>
              <a:cs typeface="+mj-cs"/>
            </a:rPr>
            <a:t> الإضافي:</a:t>
          </a:r>
          <a:endParaRPr lang="ar-BH" sz="1200" b="1" u="sng" strike="noStrike">
            <a:solidFill>
              <a:sysClr val="windowText" lastClr="000000"/>
            </a:solidFill>
            <a:effectLst/>
            <a:cs typeface="+mj-cs"/>
          </a:endParaRPr>
        </a:p>
        <a:p>
          <a:pPr rtl="1"/>
          <a:r>
            <a:rPr lang="ar-SA" sz="1200" b="0" i="0" u="none" strike="noStrike">
              <a:solidFill>
                <a:sysClr val="windowText" lastClr="000000"/>
              </a:solidFill>
              <a:cs typeface="+mj-cs"/>
            </a:rPr>
            <a:t>لا توجد إعتمادات إضافية</a:t>
          </a:r>
          <a:r>
            <a:rPr lang="ar-SA" sz="1200" b="0" i="0" u="none" strike="noStrike" baseline="0">
              <a:solidFill>
                <a:sysClr val="windowText" lastClr="000000"/>
              </a:solidFill>
              <a:cs typeface="+mj-cs"/>
            </a:rPr>
            <a:t> للسنة المالية </a:t>
          </a:r>
          <a:r>
            <a:rPr lang="ar-SA" sz="1200" b="0" i="0" u="none" strike="noStrike">
              <a:solidFill>
                <a:sysClr val="windowText" lastClr="000000"/>
              </a:solidFill>
              <a:cs typeface="+mj-cs"/>
            </a:rPr>
            <a:t>201</a:t>
          </a:r>
          <a:r>
            <a:rPr lang="ar-BH" sz="1200" b="0" i="0" u="none" strike="noStrike">
              <a:solidFill>
                <a:sysClr val="windowText" lastClr="000000"/>
              </a:solidFill>
              <a:cs typeface="+mj-cs"/>
            </a:rPr>
            <a:t>4</a:t>
          </a:r>
          <a:r>
            <a:rPr lang="ar-SA" sz="1200" b="0" i="0" u="none" strike="noStrike">
              <a:solidFill>
                <a:sysClr val="windowText" lastClr="000000"/>
              </a:solidFill>
              <a:cs typeface="+mj-cs"/>
            </a:rPr>
            <a:t>.</a:t>
          </a:r>
        </a:p>
        <a:p>
          <a:pPr rtl="1"/>
          <a:endParaRPr lang="ar-BH" sz="1200" b="0" i="0" strike="noStrike">
            <a:solidFill>
              <a:srgbClr val="000000"/>
            </a:solidFill>
            <a:cs typeface="+mj-cs"/>
          </a:endParaRPr>
        </a:p>
        <a:p>
          <a:pPr algn="r" rtl="0">
            <a:defRPr sz="1000"/>
          </a:pPr>
          <a:r>
            <a:rPr lang="ar-BH" sz="1200" b="1" i="0" u="sng" strike="noStrike">
              <a:solidFill>
                <a:srgbClr val="000000"/>
              </a:solidFill>
              <a:cs typeface="+mj-cs"/>
            </a:rPr>
            <a:t>تعديل الميزانية:</a:t>
          </a:r>
          <a:endParaRPr lang="ar-BH" sz="1200" b="0" i="0" strike="noStrike">
            <a:solidFill>
              <a:srgbClr val="000000"/>
            </a:solidFill>
            <a:cs typeface="+mj-cs"/>
          </a:endParaRPr>
        </a:p>
        <a:p>
          <a:pPr algn="r" rtl="0">
            <a:defRPr sz="1000"/>
          </a:pPr>
          <a:r>
            <a:rPr lang="ar-BH" sz="1200" b="0" i="0" strike="noStrike">
              <a:solidFill>
                <a:srgbClr val="000000"/>
              </a:solidFill>
              <a:cs typeface="+mj-cs"/>
            </a:rPr>
            <a:t>تشمل المناقلات التي تتم بين اعتمادات الميزانية.</a:t>
          </a:r>
        </a:p>
        <a:p>
          <a:pPr algn="r" rtl="0">
            <a:defRPr sz="1000"/>
          </a:pPr>
          <a:endParaRPr lang="ar-BH" sz="1200" b="0" i="0" strike="noStrike">
            <a:solidFill>
              <a:srgbClr val="000000"/>
            </a:solidFill>
            <a:cs typeface="+mj-cs"/>
          </a:endParaRPr>
        </a:p>
        <a:p>
          <a:pPr algn="r" rtl="0">
            <a:defRPr sz="1000"/>
          </a:pPr>
          <a:r>
            <a:rPr lang="ar-BH" sz="1200" b="1" i="0" u="sng" strike="noStrike">
              <a:solidFill>
                <a:srgbClr val="000000"/>
              </a:solidFill>
              <a:cs typeface="+mj-cs"/>
            </a:rPr>
            <a:t>الاعتمادات المدورة:</a:t>
          </a:r>
          <a:endParaRPr lang="ar-BH" sz="1200" b="0" i="0" strike="noStrike">
            <a:solidFill>
              <a:srgbClr val="000000"/>
            </a:solidFill>
            <a:cs typeface="+mj-cs"/>
          </a:endParaRPr>
        </a:p>
        <a:p>
          <a:pPr algn="r" rtl="0">
            <a:defRPr sz="1000"/>
          </a:pPr>
          <a:r>
            <a:rPr lang="ar-BH" sz="1200" b="0" i="0" strike="noStrike">
              <a:solidFill>
                <a:srgbClr val="000000"/>
              </a:solidFill>
              <a:cs typeface="+mj-cs"/>
            </a:rPr>
            <a:t>هي الاعتمادات المتبقية التي لم يتم صرفها في السنة المالية الماضية، والتي ووفق على تدوير مبالغها وإضافتها إلى اعتمادات السنة الجارية بناءاً على موافقة وزارة المالية.</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323850</xdr:colOff>
      <xdr:row>0</xdr:row>
      <xdr:rowOff>0</xdr:rowOff>
    </xdr:from>
    <xdr:to>
      <xdr:col>12</xdr:col>
      <xdr:colOff>400050</xdr:colOff>
      <xdr:row>0</xdr:row>
      <xdr:rowOff>200025</xdr:rowOff>
    </xdr:to>
    <xdr:sp macro="" textlink="">
      <xdr:nvSpPr>
        <xdr:cNvPr id="233907" name="Text Box 15">
          <a:extLst>
            <a:ext uri="{FF2B5EF4-FFF2-40B4-BE49-F238E27FC236}">
              <a16:creationId xmlns:a16="http://schemas.microsoft.com/office/drawing/2014/main" id="{00000000-0008-0000-0A00-0000B3910300}"/>
            </a:ext>
          </a:extLst>
        </xdr:cNvPr>
        <xdr:cNvSpPr txBox="1">
          <a:spLocks noChangeArrowheads="1"/>
        </xdr:cNvSpPr>
      </xdr:nvSpPr>
      <xdr:spPr bwMode="auto">
        <a:xfrm>
          <a:off x="14834235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12</xdr:col>
      <xdr:colOff>323850</xdr:colOff>
      <xdr:row>19</xdr:row>
      <xdr:rowOff>0</xdr:rowOff>
    </xdr:from>
    <xdr:to>
      <xdr:col>12</xdr:col>
      <xdr:colOff>400050</xdr:colOff>
      <xdr:row>19</xdr:row>
      <xdr:rowOff>200025</xdr:rowOff>
    </xdr:to>
    <xdr:sp macro="" textlink="">
      <xdr:nvSpPr>
        <xdr:cNvPr id="233908" name="Text Box 17">
          <a:extLst>
            <a:ext uri="{FF2B5EF4-FFF2-40B4-BE49-F238E27FC236}">
              <a16:creationId xmlns:a16="http://schemas.microsoft.com/office/drawing/2014/main" id="{00000000-0008-0000-0A00-0000B4910300}"/>
            </a:ext>
          </a:extLst>
        </xdr:cNvPr>
        <xdr:cNvSpPr txBox="1">
          <a:spLocks noChangeArrowheads="1"/>
        </xdr:cNvSpPr>
      </xdr:nvSpPr>
      <xdr:spPr bwMode="auto">
        <a:xfrm>
          <a:off x="148342350" y="2924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0B00-000002000000}"/>
            </a:ext>
          </a:extLst>
        </xdr:cNvPr>
        <xdr:cNvSpPr>
          <a:spLocks noChangeArrowheads="1"/>
        </xdr:cNvSpPr>
      </xdr:nvSpPr>
      <xdr:spPr bwMode="auto">
        <a:xfrm>
          <a:off x="8114995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0B00-000003000000}"/>
            </a:ext>
          </a:extLst>
        </xdr:cNvPr>
        <xdr:cNvSpPr>
          <a:spLocks noChangeArrowheads="1"/>
        </xdr:cNvSpPr>
      </xdr:nvSpPr>
      <xdr:spPr bwMode="auto">
        <a:xfrm>
          <a:off x="8114995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0B00-000004000000}"/>
            </a:ext>
          </a:extLst>
        </xdr:cNvPr>
        <xdr:cNvSpPr>
          <a:spLocks noChangeArrowheads="1"/>
        </xdr:cNvSpPr>
      </xdr:nvSpPr>
      <xdr:spPr bwMode="auto">
        <a:xfrm>
          <a:off x="8114995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0B00-000005000000}"/>
            </a:ext>
          </a:extLst>
        </xdr:cNvPr>
        <xdr:cNvSpPr>
          <a:spLocks noChangeArrowheads="1"/>
        </xdr:cNvSpPr>
      </xdr:nvSpPr>
      <xdr:spPr bwMode="auto">
        <a:xfrm>
          <a:off x="8114995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0B00-000006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0B00-000007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0B00-000008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0B00-000009000000}"/>
            </a:ext>
          </a:extLst>
        </xdr:cNvPr>
        <xdr:cNvSpPr>
          <a:spLocks noChangeArrowheads="1"/>
        </xdr:cNvSpPr>
      </xdr:nvSpPr>
      <xdr:spPr bwMode="auto">
        <a:xfrm>
          <a:off x="81144999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0B00-00000A000000}"/>
            </a:ext>
          </a:extLst>
        </xdr:cNvPr>
        <xdr:cNvSpPr>
          <a:spLocks noChangeArrowheads="1"/>
        </xdr:cNvSpPr>
      </xdr:nvSpPr>
      <xdr:spPr bwMode="auto">
        <a:xfrm>
          <a:off x="81144999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0B00-00000B000000}"/>
            </a:ext>
          </a:extLst>
        </xdr:cNvPr>
        <xdr:cNvSpPr>
          <a:spLocks noChangeArrowheads="1"/>
        </xdr:cNvSpPr>
      </xdr:nvSpPr>
      <xdr:spPr bwMode="auto">
        <a:xfrm>
          <a:off x="81144999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0B00-00000C000000}"/>
            </a:ext>
          </a:extLst>
        </xdr:cNvPr>
        <xdr:cNvSpPr>
          <a:spLocks noChangeArrowheads="1"/>
        </xdr:cNvSpPr>
      </xdr:nvSpPr>
      <xdr:spPr bwMode="auto">
        <a:xfrm>
          <a:off x="81144999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0B00-00000D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0B00-00000E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0B00-00000F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oneCellAnchor>
    <xdr:from>
      <xdr:col>12</xdr:col>
      <xdr:colOff>323850</xdr:colOff>
      <xdr:row>0</xdr:row>
      <xdr:rowOff>0</xdr:rowOff>
    </xdr:from>
    <xdr:ext cx="76200" cy="200025"/>
    <xdr:sp macro="" textlink="">
      <xdr:nvSpPr>
        <xdr:cNvPr id="16" name="Text Box 15">
          <a:extLst>
            <a:ext uri="{FF2B5EF4-FFF2-40B4-BE49-F238E27FC236}">
              <a16:creationId xmlns:a16="http://schemas.microsoft.com/office/drawing/2014/main" id="{00000000-0008-0000-0B00-000010000000}"/>
            </a:ext>
          </a:extLst>
        </xdr:cNvPr>
        <xdr:cNvSpPr txBox="1">
          <a:spLocks noChangeArrowheads="1"/>
        </xdr:cNvSpPr>
      </xdr:nvSpPr>
      <xdr:spPr bwMode="auto">
        <a:xfrm>
          <a:off x="810865155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323850</xdr:colOff>
      <xdr:row>42</xdr:row>
      <xdr:rowOff>0</xdr:rowOff>
    </xdr:from>
    <xdr:ext cx="76200" cy="200025"/>
    <xdr:sp macro="" textlink="">
      <xdr:nvSpPr>
        <xdr:cNvPr id="17" name="Text Box 17">
          <a:extLst>
            <a:ext uri="{FF2B5EF4-FFF2-40B4-BE49-F238E27FC236}">
              <a16:creationId xmlns:a16="http://schemas.microsoft.com/office/drawing/2014/main" id="{00000000-0008-0000-0B00-000011000000}"/>
            </a:ext>
          </a:extLst>
        </xdr:cNvPr>
        <xdr:cNvSpPr txBox="1">
          <a:spLocks noChangeArrowheads="1"/>
        </xdr:cNvSpPr>
      </xdr:nvSpPr>
      <xdr:spPr bwMode="auto">
        <a:xfrm>
          <a:off x="8108651550" y="7810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xdr:row>
      <xdr:rowOff>0</xdr:rowOff>
    </xdr:from>
    <xdr:ext cx="76200" cy="200025"/>
    <xdr:sp macro="" textlink="">
      <xdr:nvSpPr>
        <xdr:cNvPr id="2" name="Text Box 15">
          <a:extLst>
            <a:ext uri="{FF2B5EF4-FFF2-40B4-BE49-F238E27FC236}">
              <a16:creationId xmlns:a16="http://schemas.microsoft.com/office/drawing/2014/main" id="{00000000-0008-0000-0E00-000002000000}"/>
            </a:ext>
          </a:extLst>
        </xdr:cNvPr>
        <xdr:cNvSpPr txBox="1">
          <a:spLocks noChangeArrowheads="1"/>
        </xdr:cNvSpPr>
      </xdr:nvSpPr>
      <xdr:spPr bwMode="auto">
        <a:xfrm>
          <a:off x="10453868475" y="1619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76200" cy="209550"/>
    <xdr:sp macro="" textlink="">
      <xdr:nvSpPr>
        <xdr:cNvPr id="3" name="Text Box 16">
          <a:extLst>
            <a:ext uri="{FF2B5EF4-FFF2-40B4-BE49-F238E27FC236}">
              <a16:creationId xmlns:a16="http://schemas.microsoft.com/office/drawing/2014/main" id="{00000000-0008-0000-0E00-000003000000}"/>
            </a:ext>
          </a:extLst>
        </xdr:cNvPr>
        <xdr:cNvSpPr txBox="1">
          <a:spLocks noChangeArrowheads="1"/>
        </xdr:cNvSpPr>
      </xdr:nvSpPr>
      <xdr:spPr bwMode="auto">
        <a:xfrm>
          <a:off x="10453868475" y="421005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0F00-000002000000}"/>
            </a:ext>
          </a:extLst>
        </xdr:cNvPr>
        <xdr:cNvSpPr>
          <a:spLocks noChangeArrowheads="1"/>
        </xdr:cNvSpPr>
      </xdr:nvSpPr>
      <xdr:spPr bwMode="auto">
        <a:xfrm>
          <a:off x="104607074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0F00-000003000000}"/>
            </a:ext>
          </a:extLst>
        </xdr:cNvPr>
        <xdr:cNvSpPr>
          <a:spLocks noChangeArrowheads="1"/>
        </xdr:cNvSpPr>
      </xdr:nvSpPr>
      <xdr:spPr bwMode="auto">
        <a:xfrm>
          <a:off x="104607074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0F00-000004000000}"/>
            </a:ext>
          </a:extLst>
        </xdr:cNvPr>
        <xdr:cNvSpPr>
          <a:spLocks noChangeArrowheads="1"/>
        </xdr:cNvSpPr>
      </xdr:nvSpPr>
      <xdr:spPr bwMode="auto">
        <a:xfrm>
          <a:off x="104607074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0F00-000005000000}"/>
            </a:ext>
          </a:extLst>
        </xdr:cNvPr>
        <xdr:cNvSpPr>
          <a:spLocks noChangeArrowheads="1"/>
        </xdr:cNvSpPr>
      </xdr:nvSpPr>
      <xdr:spPr bwMode="auto">
        <a:xfrm>
          <a:off x="104607074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0F00-000006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0F00-000007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0F00-000008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0F00-000009000000}"/>
            </a:ext>
          </a:extLst>
        </xdr:cNvPr>
        <xdr:cNvSpPr>
          <a:spLocks noChangeArrowheads="1"/>
        </xdr:cNvSpPr>
      </xdr:nvSpPr>
      <xdr:spPr bwMode="auto">
        <a:xfrm>
          <a:off x="10460097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0F00-00000A000000}"/>
            </a:ext>
          </a:extLst>
        </xdr:cNvPr>
        <xdr:cNvSpPr>
          <a:spLocks noChangeArrowheads="1"/>
        </xdr:cNvSpPr>
      </xdr:nvSpPr>
      <xdr:spPr bwMode="auto">
        <a:xfrm>
          <a:off x="10460097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0F00-00000B000000}"/>
            </a:ext>
          </a:extLst>
        </xdr:cNvPr>
        <xdr:cNvSpPr>
          <a:spLocks noChangeArrowheads="1"/>
        </xdr:cNvSpPr>
      </xdr:nvSpPr>
      <xdr:spPr bwMode="auto">
        <a:xfrm>
          <a:off x="10460097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0F00-00000C000000}"/>
            </a:ext>
          </a:extLst>
        </xdr:cNvPr>
        <xdr:cNvSpPr>
          <a:spLocks noChangeArrowheads="1"/>
        </xdr:cNvSpPr>
      </xdr:nvSpPr>
      <xdr:spPr bwMode="auto">
        <a:xfrm>
          <a:off x="10460097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0F00-00000D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0F00-00000E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0F00-00000F000000}"/>
            </a:ext>
          </a:extLst>
        </xdr:cNvPr>
        <xdr:cNvSpPr>
          <a:spLocks noChangeArrowheads="1" noChangeShapeType="1" noTextEdit="1"/>
        </xdr:cNvSpPr>
      </xdr:nvSpPr>
      <xdr:spPr bwMode="auto">
        <a:xfrm>
          <a:off x="104607074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editAs="oneCell">
    <xdr:from>
      <xdr:col>3</xdr:col>
      <xdr:colOff>0</xdr:colOff>
      <xdr:row>0</xdr:row>
      <xdr:rowOff>0</xdr:rowOff>
    </xdr:from>
    <xdr:to>
      <xdr:col>3</xdr:col>
      <xdr:colOff>76200</xdr:colOff>
      <xdr:row>0</xdr:row>
      <xdr:rowOff>200025</xdr:rowOff>
    </xdr:to>
    <xdr:sp macro="" textlink="">
      <xdr:nvSpPr>
        <xdr:cNvPr id="16" name="Text Box 15">
          <a:extLst>
            <a:ext uri="{FF2B5EF4-FFF2-40B4-BE49-F238E27FC236}">
              <a16:creationId xmlns:a16="http://schemas.microsoft.com/office/drawing/2014/main" id="{00000000-0008-0000-0F00-000010000000}"/>
            </a:ext>
          </a:extLst>
        </xdr:cNvPr>
        <xdr:cNvSpPr txBox="1">
          <a:spLocks noChangeArrowheads="1"/>
        </xdr:cNvSpPr>
      </xdr:nvSpPr>
      <xdr:spPr bwMode="auto">
        <a:xfrm>
          <a:off x="1045715460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24</xdr:row>
      <xdr:rowOff>0</xdr:rowOff>
    </xdr:from>
    <xdr:to>
      <xdr:col>3</xdr:col>
      <xdr:colOff>76200</xdr:colOff>
      <xdr:row>25</xdr:row>
      <xdr:rowOff>28575</xdr:rowOff>
    </xdr:to>
    <xdr:sp macro="" textlink="">
      <xdr:nvSpPr>
        <xdr:cNvPr id="17" name="Text Box 16">
          <a:extLst>
            <a:ext uri="{FF2B5EF4-FFF2-40B4-BE49-F238E27FC236}">
              <a16:creationId xmlns:a16="http://schemas.microsoft.com/office/drawing/2014/main" id="{00000000-0008-0000-0F00-000011000000}"/>
            </a:ext>
          </a:extLst>
        </xdr:cNvPr>
        <xdr:cNvSpPr txBox="1">
          <a:spLocks noChangeArrowheads="1"/>
        </xdr:cNvSpPr>
      </xdr:nvSpPr>
      <xdr:spPr bwMode="auto">
        <a:xfrm>
          <a:off x="10457154600" y="7800975"/>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838200</xdr:colOff>
      <xdr:row>1</xdr:row>
      <xdr:rowOff>0</xdr:rowOff>
    </xdr:from>
    <xdr:to>
      <xdr:col>1</xdr:col>
      <xdr:colOff>180975</xdr:colOff>
      <xdr:row>1</xdr:row>
      <xdr:rowOff>200025</xdr:rowOff>
    </xdr:to>
    <xdr:sp macro="" textlink="">
      <xdr:nvSpPr>
        <xdr:cNvPr id="18" name="Text Box 17">
          <a:extLst>
            <a:ext uri="{FF2B5EF4-FFF2-40B4-BE49-F238E27FC236}">
              <a16:creationId xmlns:a16="http://schemas.microsoft.com/office/drawing/2014/main" id="{00000000-0008-0000-0F00-000012000000}"/>
            </a:ext>
          </a:extLst>
        </xdr:cNvPr>
        <xdr:cNvSpPr txBox="1">
          <a:spLocks noChangeArrowheads="1"/>
        </xdr:cNvSpPr>
      </xdr:nvSpPr>
      <xdr:spPr bwMode="auto">
        <a:xfrm>
          <a:off x="10459916850" y="390525"/>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000-000002000000}"/>
            </a:ext>
          </a:extLst>
        </xdr:cNvPr>
        <xdr:cNvSpPr>
          <a:spLocks noChangeArrowheads="1"/>
        </xdr:cNvSpPr>
      </xdr:nvSpPr>
      <xdr:spPr bwMode="auto">
        <a:xfrm>
          <a:off x="10459154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000-000003000000}"/>
            </a:ext>
          </a:extLst>
        </xdr:cNvPr>
        <xdr:cNvSpPr>
          <a:spLocks noChangeArrowheads="1"/>
        </xdr:cNvSpPr>
      </xdr:nvSpPr>
      <xdr:spPr bwMode="auto">
        <a:xfrm>
          <a:off x="10459154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000-000004000000}"/>
            </a:ext>
          </a:extLst>
        </xdr:cNvPr>
        <xdr:cNvSpPr>
          <a:spLocks noChangeArrowheads="1"/>
        </xdr:cNvSpPr>
      </xdr:nvSpPr>
      <xdr:spPr bwMode="auto">
        <a:xfrm>
          <a:off x="10459154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000-000005000000}"/>
            </a:ext>
          </a:extLst>
        </xdr:cNvPr>
        <xdr:cNvSpPr>
          <a:spLocks noChangeArrowheads="1"/>
        </xdr:cNvSpPr>
      </xdr:nvSpPr>
      <xdr:spPr bwMode="auto">
        <a:xfrm>
          <a:off x="10459154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000-000006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000-000007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000-000008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1000-000009000000}"/>
            </a:ext>
          </a:extLst>
        </xdr:cNvPr>
        <xdr:cNvSpPr>
          <a:spLocks noChangeArrowheads="1"/>
        </xdr:cNvSpPr>
      </xdr:nvSpPr>
      <xdr:spPr bwMode="auto">
        <a:xfrm>
          <a:off x="10458545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1000-00000A000000}"/>
            </a:ext>
          </a:extLst>
        </xdr:cNvPr>
        <xdr:cNvSpPr>
          <a:spLocks noChangeArrowheads="1"/>
        </xdr:cNvSpPr>
      </xdr:nvSpPr>
      <xdr:spPr bwMode="auto">
        <a:xfrm>
          <a:off x="10458545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1000-00000B000000}"/>
            </a:ext>
          </a:extLst>
        </xdr:cNvPr>
        <xdr:cNvSpPr>
          <a:spLocks noChangeArrowheads="1"/>
        </xdr:cNvSpPr>
      </xdr:nvSpPr>
      <xdr:spPr bwMode="auto">
        <a:xfrm>
          <a:off x="10458545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1000-00000C000000}"/>
            </a:ext>
          </a:extLst>
        </xdr:cNvPr>
        <xdr:cNvSpPr>
          <a:spLocks noChangeArrowheads="1"/>
        </xdr:cNvSpPr>
      </xdr:nvSpPr>
      <xdr:spPr bwMode="auto">
        <a:xfrm>
          <a:off x="10458545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000-00000D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000-00000E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000-00000F000000}"/>
            </a:ext>
          </a:extLst>
        </xdr:cNvPr>
        <xdr:cNvSpPr>
          <a:spLocks noChangeArrowheads="1" noChangeShapeType="1" noTextEdit="1"/>
        </xdr:cNvSpPr>
      </xdr:nvSpPr>
      <xdr:spPr bwMode="auto">
        <a:xfrm>
          <a:off x="10459154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editAs="oneCell">
    <xdr:from>
      <xdr:col>3</xdr:col>
      <xdr:colOff>0</xdr:colOff>
      <xdr:row>0</xdr:row>
      <xdr:rowOff>0</xdr:rowOff>
    </xdr:from>
    <xdr:to>
      <xdr:col>3</xdr:col>
      <xdr:colOff>76200</xdr:colOff>
      <xdr:row>0</xdr:row>
      <xdr:rowOff>200025</xdr:rowOff>
    </xdr:to>
    <xdr:sp macro="" textlink="">
      <xdr:nvSpPr>
        <xdr:cNvPr id="16" name="Text Box 15">
          <a:extLst>
            <a:ext uri="{FF2B5EF4-FFF2-40B4-BE49-F238E27FC236}">
              <a16:creationId xmlns:a16="http://schemas.microsoft.com/office/drawing/2014/main" id="{00000000-0008-0000-1000-000010000000}"/>
            </a:ext>
          </a:extLst>
        </xdr:cNvPr>
        <xdr:cNvSpPr txBox="1">
          <a:spLocks noChangeArrowheads="1"/>
        </xdr:cNvSpPr>
      </xdr:nvSpPr>
      <xdr:spPr bwMode="auto">
        <a:xfrm>
          <a:off x="10455602025"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18</xdr:row>
      <xdr:rowOff>0</xdr:rowOff>
    </xdr:from>
    <xdr:to>
      <xdr:col>3</xdr:col>
      <xdr:colOff>76200</xdr:colOff>
      <xdr:row>19</xdr:row>
      <xdr:rowOff>28575</xdr:rowOff>
    </xdr:to>
    <xdr:sp macro="" textlink="">
      <xdr:nvSpPr>
        <xdr:cNvPr id="17" name="Text Box 16">
          <a:extLst>
            <a:ext uri="{FF2B5EF4-FFF2-40B4-BE49-F238E27FC236}">
              <a16:creationId xmlns:a16="http://schemas.microsoft.com/office/drawing/2014/main" id="{00000000-0008-0000-1000-000011000000}"/>
            </a:ext>
          </a:extLst>
        </xdr:cNvPr>
        <xdr:cNvSpPr txBox="1">
          <a:spLocks noChangeArrowheads="1"/>
        </xdr:cNvSpPr>
      </xdr:nvSpPr>
      <xdr:spPr bwMode="auto">
        <a:xfrm>
          <a:off x="10455602025" y="6496050"/>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xdr:row>
      <xdr:rowOff>0</xdr:rowOff>
    </xdr:from>
    <xdr:to>
      <xdr:col>1</xdr:col>
      <xdr:colOff>76200</xdr:colOff>
      <xdr:row>1</xdr:row>
      <xdr:rowOff>200025</xdr:rowOff>
    </xdr:to>
    <xdr:sp macro="" textlink="">
      <xdr:nvSpPr>
        <xdr:cNvPr id="18" name="Text Box 17">
          <a:extLst>
            <a:ext uri="{FF2B5EF4-FFF2-40B4-BE49-F238E27FC236}">
              <a16:creationId xmlns:a16="http://schemas.microsoft.com/office/drawing/2014/main" id="{00000000-0008-0000-1000-000012000000}"/>
            </a:ext>
          </a:extLst>
        </xdr:cNvPr>
        <xdr:cNvSpPr txBox="1">
          <a:spLocks noChangeArrowheads="1"/>
        </xdr:cNvSpPr>
      </xdr:nvSpPr>
      <xdr:spPr bwMode="auto">
        <a:xfrm>
          <a:off x="10458469050" y="390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100-000002000000}"/>
            </a:ext>
          </a:extLst>
        </xdr:cNvPr>
        <xdr:cNvSpPr>
          <a:spLocks noChangeArrowheads="1"/>
        </xdr:cNvSpPr>
      </xdr:nvSpPr>
      <xdr:spPr bwMode="auto">
        <a:xfrm>
          <a:off x="10458773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100-000003000000}"/>
            </a:ext>
          </a:extLst>
        </xdr:cNvPr>
        <xdr:cNvSpPr>
          <a:spLocks noChangeArrowheads="1"/>
        </xdr:cNvSpPr>
      </xdr:nvSpPr>
      <xdr:spPr bwMode="auto">
        <a:xfrm>
          <a:off x="10458773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100-000004000000}"/>
            </a:ext>
          </a:extLst>
        </xdr:cNvPr>
        <xdr:cNvSpPr>
          <a:spLocks noChangeArrowheads="1"/>
        </xdr:cNvSpPr>
      </xdr:nvSpPr>
      <xdr:spPr bwMode="auto">
        <a:xfrm>
          <a:off x="10458773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100-000005000000}"/>
            </a:ext>
          </a:extLst>
        </xdr:cNvPr>
        <xdr:cNvSpPr>
          <a:spLocks noChangeArrowheads="1"/>
        </xdr:cNvSpPr>
      </xdr:nvSpPr>
      <xdr:spPr bwMode="auto">
        <a:xfrm>
          <a:off x="10458773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100-000006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100-000007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100-000008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1100-000009000000}"/>
            </a:ext>
          </a:extLst>
        </xdr:cNvPr>
        <xdr:cNvSpPr>
          <a:spLocks noChangeArrowheads="1"/>
        </xdr:cNvSpPr>
      </xdr:nvSpPr>
      <xdr:spPr bwMode="auto">
        <a:xfrm>
          <a:off x="10458164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1100-00000A000000}"/>
            </a:ext>
          </a:extLst>
        </xdr:cNvPr>
        <xdr:cNvSpPr>
          <a:spLocks noChangeArrowheads="1"/>
        </xdr:cNvSpPr>
      </xdr:nvSpPr>
      <xdr:spPr bwMode="auto">
        <a:xfrm>
          <a:off x="10458164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1100-00000B000000}"/>
            </a:ext>
          </a:extLst>
        </xdr:cNvPr>
        <xdr:cNvSpPr>
          <a:spLocks noChangeArrowheads="1"/>
        </xdr:cNvSpPr>
      </xdr:nvSpPr>
      <xdr:spPr bwMode="auto">
        <a:xfrm>
          <a:off x="10458164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1100-00000C000000}"/>
            </a:ext>
          </a:extLst>
        </xdr:cNvPr>
        <xdr:cNvSpPr>
          <a:spLocks noChangeArrowheads="1"/>
        </xdr:cNvSpPr>
      </xdr:nvSpPr>
      <xdr:spPr bwMode="auto">
        <a:xfrm>
          <a:off x="104581642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100-00000D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100-00000E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100-00000F000000}"/>
            </a:ext>
          </a:extLst>
        </xdr:cNvPr>
        <xdr:cNvSpPr>
          <a:spLocks noChangeArrowheads="1" noChangeShapeType="1" noTextEdit="1"/>
        </xdr:cNvSpPr>
      </xdr:nvSpPr>
      <xdr:spPr bwMode="auto">
        <a:xfrm>
          <a:off x="104587738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oneCellAnchor>
    <xdr:from>
      <xdr:col>3</xdr:col>
      <xdr:colOff>0</xdr:colOff>
      <xdr:row>0</xdr:row>
      <xdr:rowOff>0</xdr:rowOff>
    </xdr:from>
    <xdr:ext cx="76200" cy="200025"/>
    <xdr:sp macro="" textlink="">
      <xdr:nvSpPr>
        <xdr:cNvPr id="16" name="Text Box 15">
          <a:extLst>
            <a:ext uri="{FF2B5EF4-FFF2-40B4-BE49-F238E27FC236}">
              <a16:creationId xmlns:a16="http://schemas.microsoft.com/office/drawing/2014/main" id="{00000000-0008-0000-1100-000010000000}"/>
            </a:ext>
          </a:extLst>
        </xdr:cNvPr>
        <xdr:cNvSpPr txBox="1">
          <a:spLocks noChangeArrowheads="1"/>
        </xdr:cNvSpPr>
      </xdr:nvSpPr>
      <xdr:spPr bwMode="auto">
        <a:xfrm>
          <a:off x="1045542105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24</xdr:row>
      <xdr:rowOff>0</xdr:rowOff>
    </xdr:from>
    <xdr:ext cx="76200" cy="190500"/>
    <xdr:sp macro="" textlink="">
      <xdr:nvSpPr>
        <xdr:cNvPr id="17" name="Text Box 16">
          <a:extLst>
            <a:ext uri="{FF2B5EF4-FFF2-40B4-BE49-F238E27FC236}">
              <a16:creationId xmlns:a16="http://schemas.microsoft.com/office/drawing/2014/main" id="{00000000-0008-0000-1100-000011000000}"/>
            </a:ext>
          </a:extLst>
        </xdr:cNvPr>
        <xdr:cNvSpPr txBox="1">
          <a:spLocks noChangeArrowheads="1"/>
        </xdr:cNvSpPr>
      </xdr:nvSpPr>
      <xdr:spPr bwMode="auto">
        <a:xfrm>
          <a:off x="10455421050" y="7010400"/>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xdr:row>
      <xdr:rowOff>0</xdr:rowOff>
    </xdr:from>
    <xdr:ext cx="76200" cy="200025"/>
    <xdr:sp macro="" textlink="">
      <xdr:nvSpPr>
        <xdr:cNvPr id="18" name="Text Box 17">
          <a:extLst>
            <a:ext uri="{FF2B5EF4-FFF2-40B4-BE49-F238E27FC236}">
              <a16:creationId xmlns:a16="http://schemas.microsoft.com/office/drawing/2014/main" id="{00000000-0008-0000-1100-000012000000}"/>
            </a:ext>
          </a:extLst>
        </xdr:cNvPr>
        <xdr:cNvSpPr txBox="1">
          <a:spLocks noChangeArrowheads="1"/>
        </xdr:cNvSpPr>
      </xdr:nvSpPr>
      <xdr:spPr bwMode="auto">
        <a:xfrm>
          <a:off x="10458088050" y="390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200-000002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200-000003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200-000004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200-000005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200-000006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200-000007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200-000008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1200-000009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1200-00000A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1200-00000B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1200-00000C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200-00000D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200-00000E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200-00000F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oneCellAnchor>
    <xdr:from>
      <xdr:col>3</xdr:col>
      <xdr:colOff>0</xdr:colOff>
      <xdr:row>0</xdr:row>
      <xdr:rowOff>0</xdr:rowOff>
    </xdr:from>
    <xdr:ext cx="76200" cy="200025"/>
    <xdr:sp macro="" textlink="">
      <xdr:nvSpPr>
        <xdr:cNvPr id="16" name="Text Box 15">
          <a:extLst>
            <a:ext uri="{FF2B5EF4-FFF2-40B4-BE49-F238E27FC236}">
              <a16:creationId xmlns:a16="http://schemas.microsoft.com/office/drawing/2014/main" id="{00000000-0008-0000-1200-000010000000}"/>
            </a:ext>
          </a:extLst>
        </xdr:cNvPr>
        <xdr:cNvSpPr txBox="1">
          <a:spLocks noChangeArrowheads="1"/>
        </xdr:cNvSpPr>
      </xdr:nvSpPr>
      <xdr:spPr bwMode="auto">
        <a:xfrm>
          <a:off x="6709171875"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76200" cy="200025"/>
    <xdr:sp macro="" textlink="">
      <xdr:nvSpPr>
        <xdr:cNvPr id="17" name="Text Box 16">
          <a:extLst>
            <a:ext uri="{FF2B5EF4-FFF2-40B4-BE49-F238E27FC236}">
              <a16:creationId xmlns:a16="http://schemas.microsoft.com/office/drawing/2014/main" id="{00000000-0008-0000-1200-000011000000}"/>
            </a:ext>
          </a:extLst>
        </xdr:cNvPr>
        <xdr:cNvSpPr txBox="1">
          <a:spLocks noChangeArrowheads="1"/>
        </xdr:cNvSpPr>
      </xdr:nvSpPr>
      <xdr:spPr bwMode="auto">
        <a:xfrm>
          <a:off x="6709171875" y="495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xdr:row>
      <xdr:rowOff>0</xdr:rowOff>
    </xdr:from>
    <xdr:ext cx="76200" cy="200025"/>
    <xdr:sp macro="" textlink="">
      <xdr:nvSpPr>
        <xdr:cNvPr id="18" name="Text Box 17">
          <a:extLst>
            <a:ext uri="{FF2B5EF4-FFF2-40B4-BE49-F238E27FC236}">
              <a16:creationId xmlns:a16="http://schemas.microsoft.com/office/drawing/2014/main" id="{00000000-0008-0000-1200-000012000000}"/>
            </a:ext>
          </a:extLst>
        </xdr:cNvPr>
        <xdr:cNvSpPr txBox="1">
          <a:spLocks noChangeArrowheads="1"/>
        </xdr:cNvSpPr>
      </xdr:nvSpPr>
      <xdr:spPr bwMode="auto">
        <a:xfrm>
          <a:off x="6709991025" y="190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64837" name="Rectangle 1">
          <a:extLst>
            <a:ext uri="{FF2B5EF4-FFF2-40B4-BE49-F238E27FC236}">
              <a16:creationId xmlns:a16="http://schemas.microsoft.com/office/drawing/2014/main" id="{00000000-0008-0000-1300-000085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264838" name="Rectangle 2">
          <a:extLst>
            <a:ext uri="{FF2B5EF4-FFF2-40B4-BE49-F238E27FC236}">
              <a16:creationId xmlns:a16="http://schemas.microsoft.com/office/drawing/2014/main" id="{00000000-0008-0000-1300-000086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264839" name="Rectangle 3">
          <a:extLst>
            <a:ext uri="{FF2B5EF4-FFF2-40B4-BE49-F238E27FC236}">
              <a16:creationId xmlns:a16="http://schemas.microsoft.com/office/drawing/2014/main" id="{00000000-0008-0000-1300-000087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264840" name="Rectangle 4">
          <a:extLst>
            <a:ext uri="{FF2B5EF4-FFF2-40B4-BE49-F238E27FC236}">
              <a16:creationId xmlns:a16="http://schemas.microsoft.com/office/drawing/2014/main" id="{00000000-0008-0000-1300-000088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300-000006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300-000007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300-000008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264844" name="Rectangle 8">
          <a:extLst>
            <a:ext uri="{FF2B5EF4-FFF2-40B4-BE49-F238E27FC236}">
              <a16:creationId xmlns:a16="http://schemas.microsoft.com/office/drawing/2014/main" id="{00000000-0008-0000-1300-00008C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264845" name="Rectangle 9">
          <a:extLst>
            <a:ext uri="{FF2B5EF4-FFF2-40B4-BE49-F238E27FC236}">
              <a16:creationId xmlns:a16="http://schemas.microsoft.com/office/drawing/2014/main" id="{00000000-0008-0000-1300-00008D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264846" name="Rectangle 10">
          <a:extLst>
            <a:ext uri="{FF2B5EF4-FFF2-40B4-BE49-F238E27FC236}">
              <a16:creationId xmlns:a16="http://schemas.microsoft.com/office/drawing/2014/main" id="{00000000-0008-0000-1300-00008E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264847" name="Rectangle 11">
          <a:extLst>
            <a:ext uri="{FF2B5EF4-FFF2-40B4-BE49-F238E27FC236}">
              <a16:creationId xmlns:a16="http://schemas.microsoft.com/office/drawing/2014/main" id="{00000000-0008-0000-1300-00008F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300-00000D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300-00000E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300-00000F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editAs="oneCell">
    <xdr:from>
      <xdr:col>3</xdr:col>
      <xdr:colOff>0</xdr:colOff>
      <xdr:row>0</xdr:row>
      <xdr:rowOff>0</xdr:rowOff>
    </xdr:from>
    <xdr:to>
      <xdr:col>3</xdr:col>
      <xdr:colOff>76200</xdr:colOff>
      <xdr:row>0</xdr:row>
      <xdr:rowOff>200025</xdr:rowOff>
    </xdr:to>
    <xdr:sp macro="" textlink="">
      <xdr:nvSpPr>
        <xdr:cNvPr id="264851" name="Text Box 15">
          <a:extLst>
            <a:ext uri="{FF2B5EF4-FFF2-40B4-BE49-F238E27FC236}">
              <a16:creationId xmlns:a16="http://schemas.microsoft.com/office/drawing/2014/main" id="{00000000-0008-0000-1300-0000930A0400}"/>
            </a:ext>
          </a:extLst>
        </xdr:cNvPr>
        <xdr:cNvSpPr txBox="1">
          <a:spLocks noChangeArrowheads="1"/>
        </xdr:cNvSpPr>
      </xdr:nvSpPr>
      <xdr:spPr bwMode="auto">
        <a:xfrm>
          <a:off x="15453360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21</xdr:row>
      <xdr:rowOff>0</xdr:rowOff>
    </xdr:from>
    <xdr:to>
      <xdr:col>3</xdr:col>
      <xdr:colOff>76200</xdr:colOff>
      <xdr:row>22</xdr:row>
      <xdr:rowOff>28575</xdr:rowOff>
    </xdr:to>
    <xdr:sp macro="" textlink="">
      <xdr:nvSpPr>
        <xdr:cNvPr id="264852" name="Text Box 16">
          <a:extLst>
            <a:ext uri="{FF2B5EF4-FFF2-40B4-BE49-F238E27FC236}">
              <a16:creationId xmlns:a16="http://schemas.microsoft.com/office/drawing/2014/main" id="{00000000-0008-0000-1300-0000940A0400}"/>
            </a:ext>
          </a:extLst>
        </xdr:cNvPr>
        <xdr:cNvSpPr txBox="1">
          <a:spLocks noChangeArrowheads="1"/>
        </xdr:cNvSpPr>
      </xdr:nvSpPr>
      <xdr:spPr bwMode="auto">
        <a:xfrm>
          <a:off x="154533600" y="4333875"/>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xdr:row>
      <xdr:rowOff>0</xdr:rowOff>
    </xdr:from>
    <xdr:to>
      <xdr:col>1</xdr:col>
      <xdr:colOff>76200</xdr:colOff>
      <xdr:row>1</xdr:row>
      <xdr:rowOff>200025</xdr:rowOff>
    </xdr:to>
    <xdr:sp macro="" textlink="">
      <xdr:nvSpPr>
        <xdr:cNvPr id="264853" name="Text Box 17">
          <a:extLst>
            <a:ext uri="{FF2B5EF4-FFF2-40B4-BE49-F238E27FC236}">
              <a16:creationId xmlns:a16="http://schemas.microsoft.com/office/drawing/2014/main" id="{00000000-0008-0000-1300-0000950A0400}"/>
            </a:ext>
          </a:extLst>
        </xdr:cNvPr>
        <xdr:cNvSpPr txBox="1">
          <a:spLocks noChangeArrowheads="1"/>
        </xdr:cNvSpPr>
      </xdr:nvSpPr>
      <xdr:spPr bwMode="auto">
        <a:xfrm>
          <a:off x="156848175" y="323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omainsrv\&#1575;&#1604;&#1585;&#1602;&#1575;&#1576;&#1577;%20&#1575;&#1604;&#1606;&#1592;&#1575;&#1605;&#1610;&#1577;\Documents%20and%20Settings\nac016\My%20Documents\Audit\&#1575;&#1604;&#1581;&#1587;&#1575;&#1576;%20&#1575;&#1604;&#1582;&#1578;&#1575;&#1605;&#1610;%20&#1604;&#1604;&#1583;&#1608;&#1604;&#1577;\&#1580;&#1583;&#1608;&#1604;%20&#1575;&#1604;&#1605;&#1589;&#1585;&#1608;&#1601;&#1575;&#1578;%20&#1575;&#1604;&#1605;&#1578;&#1603;&#1585;&#1585;&#1577;%20&#1576;&#1593;&#1583;%20&#1573;&#1583;&#1582;&#1575;&#1604;%20&#1605;&#1589;&#1585;&#1608;&#1601;&#1575;&#1578;%20&#1575;&#1604;&#1583;&#1575;&#1582;&#1604;&#1610;&#157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مصروفات  غير المسجلة"/>
      <sheetName val="تفصيل المصروفات (3)"/>
      <sheetName val="تفصيل المصروفات (4)"/>
    </sheetNames>
    <sheetDataSet>
      <sheetData sheetId="0" refreshError="1"/>
      <sheetData sheetId="1">
        <row r="3">
          <cell r="A3" t="str">
            <v>9- المصروفات المتكررة مصنفة حسب الأبواب والأقسام والبنود</v>
          </cell>
        </row>
        <row r="5">
          <cell r="A5" t="str">
            <v>التبويــب</v>
          </cell>
        </row>
        <row r="6">
          <cell r="A6" t="str">
            <v xml:space="preserve"> بند </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5.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6.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6"/>
  <dimension ref="A1:G115"/>
  <sheetViews>
    <sheetView rightToLeft="1" tabSelected="1" view="pageBreakPreview" zoomScaleNormal="100" zoomScaleSheetLayoutView="100" workbookViewId="0">
      <selection sqref="A1:E1"/>
    </sheetView>
  </sheetViews>
  <sheetFormatPr defaultColWidth="8" defaultRowHeight="13.5"/>
  <cols>
    <col min="1" max="1" width="31.28515625" style="4" customWidth="1"/>
    <col min="2" max="2" width="10.7109375" style="23" customWidth="1"/>
    <col min="3" max="3" width="17.5703125" style="5" customWidth="1"/>
    <col min="4" max="5" width="16" style="5" customWidth="1"/>
    <col min="6" max="6" width="8" style="4"/>
    <col min="7" max="7" width="12.7109375" style="4" bestFit="1" customWidth="1"/>
    <col min="8" max="16384" width="8" style="4"/>
  </cols>
  <sheetData>
    <row r="1" spans="1:5" ht="21.75" customHeight="1">
      <c r="A1" s="432" t="s">
        <v>272</v>
      </c>
      <c r="B1" s="432"/>
      <c r="C1" s="432"/>
      <c r="D1" s="432"/>
      <c r="E1" s="432"/>
    </row>
    <row r="2" spans="1:5" ht="21.75" customHeight="1">
      <c r="A2" s="432" t="s">
        <v>837</v>
      </c>
      <c r="B2" s="432"/>
      <c r="C2" s="432"/>
      <c r="D2" s="432"/>
      <c r="E2" s="432"/>
    </row>
    <row r="3" spans="1:5" ht="19.5" customHeight="1">
      <c r="A3" s="31"/>
      <c r="B3" s="32"/>
      <c r="C3" s="33"/>
      <c r="D3" s="33"/>
      <c r="E3" s="290" t="s">
        <v>517</v>
      </c>
    </row>
    <row r="4" spans="1:5" s="7" customFormat="1" ht="19.350000000000001" customHeight="1">
      <c r="A4" s="34" t="s">
        <v>213</v>
      </c>
      <c r="B4" s="35" t="s">
        <v>569</v>
      </c>
      <c r="C4" s="36" t="s">
        <v>211</v>
      </c>
      <c r="D4" s="36" t="s">
        <v>838</v>
      </c>
      <c r="E4" s="37" t="s">
        <v>723</v>
      </c>
    </row>
    <row r="5" spans="1:5" s="9" customFormat="1" ht="19.350000000000001" customHeight="1">
      <c r="A5" s="38" t="s">
        <v>9</v>
      </c>
      <c r="B5" s="39"/>
      <c r="C5" s="40"/>
      <c r="D5" s="40"/>
      <c r="E5" s="40"/>
    </row>
    <row r="6" spans="1:5" s="9" customFormat="1" ht="19.350000000000001" customHeight="1">
      <c r="A6" s="41" t="s">
        <v>10</v>
      </c>
      <c r="B6" s="42" t="s">
        <v>312</v>
      </c>
      <c r="C6" s="43">
        <f>'تفصيل الإيرادات'!F5</f>
        <v>2404200000</v>
      </c>
      <c r="D6" s="287">
        <f>'تفصيل الإيرادات'!G5</f>
        <v>2662346395</v>
      </c>
      <c r="E6" s="43">
        <f>'تفصيل الإيرادات'!I5</f>
        <v>2600157462</v>
      </c>
    </row>
    <row r="7" spans="1:5" s="9" customFormat="1" ht="19.350000000000001" customHeight="1">
      <c r="A7" s="41" t="s">
        <v>11</v>
      </c>
      <c r="B7" s="42" t="s">
        <v>313</v>
      </c>
      <c r="C7" s="43">
        <f>'تفصيل الإيرادات'!F28</f>
        <v>199247958</v>
      </c>
      <c r="D7" s="44">
        <f>'تفصيل الإيرادات'!G28</f>
        <v>202894933</v>
      </c>
      <c r="E7" s="43">
        <f>'تفصيل الإيرادات'!I28</f>
        <v>223770501</v>
      </c>
    </row>
    <row r="8" spans="1:5" s="9" customFormat="1" ht="19.350000000000001" customHeight="1">
      <c r="A8" s="41" t="s">
        <v>868</v>
      </c>
      <c r="B8" s="42" t="s">
        <v>313</v>
      </c>
      <c r="C8" s="43">
        <f>'تفصيل الإيرادات'!F89</f>
        <v>53826194</v>
      </c>
      <c r="D8" s="44">
        <f>'تفصيل الإيرادات'!G89</f>
        <v>53917847</v>
      </c>
      <c r="E8" s="43">
        <f>'تفصيل الإيرادات'!I89</f>
        <v>52604109</v>
      </c>
    </row>
    <row r="9" spans="1:5" s="9" customFormat="1" ht="19.350000000000001" customHeight="1">
      <c r="A9" s="41" t="s">
        <v>12</v>
      </c>
      <c r="B9" s="42" t="s">
        <v>313</v>
      </c>
      <c r="C9" s="43">
        <f>'تفصيل الإيرادات'!F152</f>
        <v>75933016</v>
      </c>
      <c r="D9" s="44">
        <f>'تفصيل الإيرادات'!G152</f>
        <v>82346641</v>
      </c>
      <c r="E9" s="43">
        <f>'تفصيل الإيرادات'!I152</f>
        <v>17571022</v>
      </c>
    </row>
    <row r="10" spans="1:5" s="9" customFormat="1" ht="19.350000000000001" customHeight="1">
      <c r="A10" s="41" t="s">
        <v>13</v>
      </c>
      <c r="B10" s="42" t="s">
        <v>313</v>
      </c>
      <c r="C10" s="43">
        <f>'تفصيل الإيرادات'!F171</f>
        <v>37600000</v>
      </c>
      <c r="D10" s="44">
        <f>'تفصيل الإيرادات'!G171</f>
        <v>28169772</v>
      </c>
      <c r="E10" s="282">
        <f>'تفصيل الإيرادات'!I171</f>
        <v>0</v>
      </c>
    </row>
    <row r="11" spans="1:5" s="9" customFormat="1" ht="19.350000000000001" customHeight="1">
      <c r="A11" s="41" t="s">
        <v>14</v>
      </c>
      <c r="B11" s="42" t="s">
        <v>313</v>
      </c>
      <c r="C11" s="43">
        <f>'تفصيل الإيرادات'!F174</f>
        <v>423100</v>
      </c>
      <c r="D11" s="44">
        <f>'تفصيل الإيرادات'!G174</f>
        <v>901978</v>
      </c>
      <c r="E11" s="43">
        <f>'تفصيل الإيرادات'!I174</f>
        <v>274773</v>
      </c>
    </row>
    <row r="12" spans="1:5" s="9" customFormat="1" ht="19.350000000000001" customHeight="1">
      <c r="A12" s="41" t="s">
        <v>869</v>
      </c>
      <c r="B12" s="42" t="s">
        <v>313</v>
      </c>
      <c r="C12" s="43">
        <f>'تفصيل الإيرادات'!F187</f>
        <v>22074732</v>
      </c>
      <c r="D12" s="44">
        <f>'تفصيل الإيرادات'!G187</f>
        <v>58891542</v>
      </c>
      <c r="E12" s="43">
        <f>'تفصيل الإيرادات'!I187</f>
        <v>49279669</v>
      </c>
    </row>
    <row r="13" spans="1:5" s="9" customFormat="1" ht="19.350000000000001" customHeight="1">
      <c r="A13" s="27" t="s">
        <v>15</v>
      </c>
      <c r="B13" s="42" t="s">
        <v>314</v>
      </c>
      <c r="C13" s="182">
        <f>SUM(C6:C12)</f>
        <v>2793305000</v>
      </c>
      <c r="D13" s="182">
        <f>SUM(D6:D12)</f>
        <v>3089469108</v>
      </c>
      <c r="E13" s="182">
        <f>SUM(E6:E12)</f>
        <v>2943657536</v>
      </c>
    </row>
    <row r="14" spans="1:5" s="9" customFormat="1" ht="19.5" customHeight="1">
      <c r="A14" s="183" t="s">
        <v>16</v>
      </c>
      <c r="B14" s="45"/>
      <c r="C14" s="44"/>
      <c r="D14" s="44"/>
      <c r="E14" s="44"/>
    </row>
    <row r="15" spans="1:5" s="9" customFormat="1" ht="19.350000000000001" customHeight="1">
      <c r="A15" s="184" t="s">
        <v>17</v>
      </c>
      <c r="B15" s="42" t="s">
        <v>315</v>
      </c>
      <c r="C15" s="44">
        <f>'تفصيل المصروفات '!$F$5</f>
        <v>1393089653</v>
      </c>
      <c r="D15" s="44">
        <f>'تفصيل المصروفات '!$G$5</f>
        <v>1379273023</v>
      </c>
      <c r="E15" s="44">
        <f>'تفصيل المصروفات '!$I$5</f>
        <v>1300403906</v>
      </c>
    </row>
    <row r="16" spans="1:5" s="9" customFormat="1" ht="19.350000000000001" customHeight="1">
      <c r="A16" s="184" t="s">
        <v>18</v>
      </c>
      <c r="B16" s="42" t="s">
        <v>315</v>
      </c>
      <c r="C16" s="44">
        <f>'تفصيل المصروفات '!$F$95</f>
        <v>193441876</v>
      </c>
      <c r="D16" s="44">
        <f>'تفصيل المصروفات '!$G$95</f>
        <v>223123791</v>
      </c>
      <c r="E16" s="44">
        <f>'تفصيل المصروفات '!$I$95</f>
        <v>210798858</v>
      </c>
    </row>
    <row r="17" spans="1:7" s="9" customFormat="1" ht="19.350000000000001" customHeight="1">
      <c r="A17" s="184" t="s">
        <v>19</v>
      </c>
      <c r="B17" s="42" t="s">
        <v>315</v>
      </c>
      <c r="C17" s="44">
        <f>'تفصيل المصروفات '!$F$168</f>
        <v>143990426</v>
      </c>
      <c r="D17" s="44">
        <f>'تفصيل المصروفات '!$G$168</f>
        <v>147903758</v>
      </c>
      <c r="E17" s="44">
        <f>'تفصيل المصروفات '!$I$168</f>
        <v>131207934</v>
      </c>
    </row>
    <row r="18" spans="1:7" s="9" customFormat="1" ht="19.350000000000001" customHeight="1">
      <c r="A18" s="184" t="s">
        <v>20</v>
      </c>
      <c r="B18" s="42" t="s">
        <v>315</v>
      </c>
      <c r="C18" s="44">
        <f>'تفصيل المصروفات '!$F$226</f>
        <v>33594426</v>
      </c>
      <c r="D18" s="44">
        <f>'تفصيل المصروفات '!$G$226</f>
        <v>36308070</v>
      </c>
      <c r="E18" s="44">
        <f>'تفصيل المصروفات '!$I$226</f>
        <v>30769606</v>
      </c>
    </row>
    <row r="19" spans="1:7" s="9" customFormat="1" ht="19.350000000000001" customHeight="1">
      <c r="A19" s="184" t="s">
        <v>21</v>
      </c>
      <c r="B19" s="42" t="s">
        <v>315</v>
      </c>
      <c r="C19" s="44">
        <f>'تفصيل المصروفات '!$F$337</f>
        <v>68324831</v>
      </c>
      <c r="D19" s="44">
        <f>'تفصيل المصروفات '!$G$337</f>
        <v>69058155</v>
      </c>
      <c r="E19" s="44">
        <f>'تفصيل المصروفات '!$I$337</f>
        <v>66514923</v>
      </c>
    </row>
    <row r="20" spans="1:7" s="9" customFormat="1" ht="19.350000000000001" customHeight="1">
      <c r="A20" s="184" t="s">
        <v>22</v>
      </c>
      <c r="B20" s="42" t="s">
        <v>315</v>
      </c>
      <c r="C20" s="44">
        <f>'تفصيل المصروفات '!$F$403</f>
        <v>800408192</v>
      </c>
      <c r="D20" s="44">
        <f>'تفصيل المصروفات '!$G$403</f>
        <v>729348815</v>
      </c>
      <c r="E20" s="44">
        <f>'تفصيل المصروفات '!$I$403</f>
        <v>694960427</v>
      </c>
    </row>
    <row r="21" spans="1:7" s="9" customFormat="1" ht="19.350000000000001" customHeight="1">
      <c r="A21" s="184" t="s">
        <v>522</v>
      </c>
      <c r="B21" s="42" t="s">
        <v>315</v>
      </c>
      <c r="C21" s="44">
        <f>'تفصيل المصروفات '!$F$415</f>
        <v>519893596</v>
      </c>
      <c r="D21" s="44">
        <f>'تفصيل المصروفات '!$G$415</f>
        <v>511214633</v>
      </c>
      <c r="E21" s="44">
        <f>'تفصيل المصروفات '!$I$415</f>
        <v>442388256</v>
      </c>
    </row>
    <row r="22" spans="1:7" s="10" customFormat="1" ht="19.350000000000001" customHeight="1">
      <c r="A22" s="27" t="s">
        <v>23</v>
      </c>
      <c r="B22" s="42" t="s">
        <v>316</v>
      </c>
      <c r="C22" s="182">
        <f>SUM(C15:C21)</f>
        <v>3152743000</v>
      </c>
      <c r="D22" s="182">
        <f>SUM(D15:D21)</f>
        <v>3096230245</v>
      </c>
      <c r="E22" s="182">
        <f>SUM(E15:E21)</f>
        <v>2877043910</v>
      </c>
      <c r="G22" s="15"/>
    </row>
    <row r="23" spans="1:7" s="9" customFormat="1" ht="25.5" customHeight="1">
      <c r="A23" s="184" t="s">
        <v>24</v>
      </c>
      <c r="B23" s="42" t="s">
        <v>565</v>
      </c>
      <c r="C23" s="44">
        <f>مشاريع!B45</f>
        <v>825562104</v>
      </c>
      <c r="D23" s="44">
        <f>مشاريع!C45</f>
        <v>448304933</v>
      </c>
      <c r="E23" s="44">
        <f>مشاريع!E45</f>
        <v>476701208</v>
      </c>
      <c r="G23" s="16"/>
    </row>
    <row r="24" spans="1:7" s="9" customFormat="1" ht="19.350000000000001" customHeight="1">
      <c r="A24" s="27" t="s">
        <v>190</v>
      </c>
      <c r="B24" s="46">
        <v>6</v>
      </c>
      <c r="C24" s="182">
        <f>SUM(C22:C23)</f>
        <v>3978305104</v>
      </c>
      <c r="D24" s="182">
        <f>SUM(D22:D23)</f>
        <v>3544535178</v>
      </c>
      <c r="E24" s="182">
        <f>SUM(E22:E23)</f>
        <v>3353745118</v>
      </c>
    </row>
    <row r="25" spans="1:7" s="9" customFormat="1" ht="21" customHeight="1" thickBot="1">
      <c r="A25" s="47" t="s">
        <v>566</v>
      </c>
      <c r="B25" s="46"/>
      <c r="C25" s="185">
        <f>C13-C24</f>
        <v>-1185000104</v>
      </c>
      <c r="D25" s="185">
        <f>D13-D24</f>
        <v>-455066070</v>
      </c>
      <c r="E25" s="185">
        <f>E13-E24</f>
        <v>-410087582</v>
      </c>
    </row>
    <row r="26" spans="1:7" s="9" customFormat="1" ht="7.5" customHeight="1" thickTop="1">
      <c r="A26" s="184"/>
      <c r="B26" s="46"/>
      <c r="C26" s="186"/>
      <c r="D26" s="187"/>
      <c r="E26" s="188"/>
    </row>
    <row r="27" spans="1:7" s="9" customFormat="1" ht="18" hidden="1" customHeight="1">
      <c r="A27" s="184" t="s">
        <v>327</v>
      </c>
      <c r="B27" s="46">
        <v>14</v>
      </c>
      <c r="C27" s="189">
        <v>0</v>
      </c>
      <c r="D27" s="190">
        <v>0</v>
      </c>
      <c r="E27" s="190">
        <v>0</v>
      </c>
    </row>
    <row r="28" spans="1:7" s="20" customFormat="1" ht="18" hidden="1" customHeight="1" thickBot="1">
      <c r="A28" s="47" t="s">
        <v>566</v>
      </c>
      <c r="B28" s="46"/>
      <c r="C28" s="191">
        <f>C25-C27</f>
        <v>-1185000104</v>
      </c>
      <c r="D28" s="191">
        <f>D25-D27</f>
        <v>-455066070</v>
      </c>
      <c r="E28" s="191">
        <f>E25-E27</f>
        <v>-410087582</v>
      </c>
    </row>
    <row r="29" spans="1:7" s="9" customFormat="1" ht="26.25" customHeight="1">
      <c r="A29" s="434" t="s">
        <v>567</v>
      </c>
      <c r="B29" s="434"/>
      <c r="C29" s="434"/>
      <c r="D29" s="434"/>
      <c r="E29" s="434"/>
    </row>
    <row r="30" spans="1:7" s="14" customFormat="1" ht="15.75">
      <c r="A30" s="433"/>
      <c r="B30" s="433"/>
      <c r="C30" s="433"/>
      <c r="D30" s="192">
        <v>2014</v>
      </c>
      <c r="E30" s="192">
        <v>2013</v>
      </c>
    </row>
    <row r="31" spans="1:7" s="9" customFormat="1" ht="19.350000000000001" customHeight="1">
      <c r="A31" s="184" t="s">
        <v>286</v>
      </c>
      <c r="B31" s="42" t="s">
        <v>520</v>
      </c>
      <c r="C31" s="193"/>
      <c r="D31" s="177">
        <v>0</v>
      </c>
      <c r="E31" s="177">
        <v>0</v>
      </c>
    </row>
    <row r="32" spans="1:7" s="11" customFormat="1" ht="19.350000000000001" customHeight="1">
      <c r="A32" s="184" t="s">
        <v>287</v>
      </c>
      <c r="B32" s="42" t="s">
        <v>521</v>
      </c>
      <c r="C32" s="194"/>
      <c r="D32" s="178">
        <v>185000000</v>
      </c>
      <c r="E32" s="178">
        <v>270562104</v>
      </c>
    </row>
    <row r="33" spans="1:5" s="11" customFormat="1" ht="19.350000000000001" customHeight="1" thickBot="1">
      <c r="A33" s="27" t="s">
        <v>807</v>
      </c>
      <c r="B33" s="46"/>
      <c r="C33" s="194"/>
      <c r="D33" s="195">
        <f>SUM(D31:D32)</f>
        <v>185000000</v>
      </c>
      <c r="E33" s="195">
        <f>SUM(E31:E32)</f>
        <v>270562104</v>
      </c>
    </row>
    <row r="34" spans="1:5" ht="11.25" customHeight="1" thickTop="1">
      <c r="A34" s="59"/>
      <c r="B34" s="48"/>
      <c r="C34" s="196"/>
      <c r="D34" s="196"/>
      <c r="E34" s="196"/>
    </row>
    <row r="35" spans="1:5" s="1" customFormat="1" ht="16.5" customHeight="1">
      <c r="A35" s="286" t="s">
        <v>867</v>
      </c>
      <c r="B35" s="48"/>
      <c r="C35" s="196"/>
      <c r="D35" s="196"/>
      <c r="E35" s="196"/>
    </row>
    <row r="36" spans="1:5" ht="12.75" customHeight="1">
      <c r="A36" s="77"/>
      <c r="B36" s="21"/>
      <c r="C36" s="197"/>
      <c r="D36" s="197"/>
      <c r="E36" s="197"/>
    </row>
    <row r="37" spans="1:5" ht="12.75" customHeight="1">
      <c r="A37" s="77"/>
      <c r="B37" s="21"/>
      <c r="C37" s="197"/>
      <c r="D37" s="197"/>
      <c r="E37" s="197"/>
    </row>
    <row r="38" spans="1:5" ht="27" customHeight="1">
      <c r="A38" s="198"/>
      <c r="B38" s="22"/>
      <c r="C38" s="199"/>
      <c r="D38" s="199"/>
      <c r="E38" s="199"/>
    </row>
    <row r="39" spans="1:5" ht="10.5" customHeight="1">
      <c r="A39" s="17"/>
      <c r="C39" s="200"/>
      <c r="D39" s="200"/>
      <c r="E39" s="200"/>
    </row>
    <row r="40" spans="1:5">
      <c r="A40" s="17"/>
      <c r="C40" s="200"/>
      <c r="D40" s="200"/>
      <c r="E40" s="200"/>
    </row>
    <row r="41" spans="1:5" ht="29.25" customHeight="1">
      <c r="A41" s="17"/>
      <c r="C41" s="200"/>
      <c r="D41" s="200"/>
      <c r="E41" s="200"/>
    </row>
    <row r="42" spans="1:5" ht="17.25" customHeight="1"/>
    <row r="115" spans="4:4">
      <c r="D115" s="430"/>
    </row>
  </sheetData>
  <customSheetViews>
    <customSheetView guid="{59AEDEC5-F969-4EC4-8B7C-A5FABAF15261}" showPageBreaks="1" view="pageBreakPreview" showRuler="0">
      <selection activeCell="F4" sqref="F4"/>
      <pageMargins left="0.75" right="1.05" top="1" bottom="0.47" header="0.5" footer="0.49"/>
      <printOptions horizontalCentered="1" verticalCentered="1"/>
      <pageSetup paperSize="9" scale="88" firstPageNumber="0" orientation="portrait" r:id="rId1"/>
      <headerFooter alignWithMargins="0">
        <oddFooter>&amp;C3</oddFooter>
      </headerFooter>
    </customSheetView>
    <customSheetView guid="{8B0CEBC0-8CF2-4235-AE87-6B90A4C21969}" showPageBreaks="1" view="pageBreakPreview" showRuler="0" topLeftCell="A4">
      <selection activeCell="C18" sqref="C18"/>
      <pageMargins left="0.75" right="1.05" top="1" bottom="0.47" header="0.5" footer="0.49"/>
      <printOptions horizontalCentered="1" verticalCentered="1"/>
      <pageSetup paperSize="9" scale="88" firstPageNumber="0" orientation="portrait" r:id="rId2"/>
      <headerFooter alignWithMargins="0">
        <oddFooter>&amp;C3</oddFooter>
      </headerFooter>
    </customSheetView>
  </customSheetViews>
  <mergeCells count="4">
    <mergeCell ref="A1:E1"/>
    <mergeCell ref="A2:E2"/>
    <mergeCell ref="A30:C30"/>
    <mergeCell ref="A29:E29"/>
  </mergeCells>
  <phoneticPr fontId="0" type="noConversion"/>
  <printOptions horizontalCentered="1"/>
  <pageMargins left="0.7" right="0.7" top="1.5" bottom="0.7" header="0.5" footer="0.25"/>
  <pageSetup paperSize="9" scale="95" firstPageNumber="3" orientation="portrait" useFirstPageNumber="1" horizontalDpi="300" verticalDpi="300" r:id="rId3"/>
  <headerFooter alignWithMargins="0">
    <oddFooter>&amp;C&amp;"Arabic Transparent,Bold"&amp;20__________________________________________________
&amp;"+,Regular"&amp;14&amp;P</oddFooter>
  </headerFooter>
  <ignoredErrors>
    <ignoredError sqref="E33" formulaRange="1"/>
  </ignoredError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15"/>
  <sheetViews>
    <sheetView rightToLeft="1" view="pageBreakPreview" zoomScaleNormal="100" zoomScaleSheetLayoutView="100" workbookViewId="0">
      <selection sqref="A1:C1"/>
    </sheetView>
  </sheetViews>
  <sheetFormatPr defaultRowHeight="19.5"/>
  <cols>
    <col min="1" max="1" width="39.85546875" style="150" customWidth="1"/>
    <col min="2" max="2" width="24" style="13" customWidth="1"/>
    <col min="3" max="3" width="25.42578125" style="12" customWidth="1"/>
    <col min="4" max="16384" width="9.140625" style="150"/>
  </cols>
  <sheetData>
    <row r="1" spans="1:5" s="292" customFormat="1" ht="30.95" customHeight="1">
      <c r="A1" s="435" t="s">
        <v>251</v>
      </c>
      <c r="B1" s="435"/>
      <c r="C1" s="435"/>
      <c r="D1" s="291"/>
      <c r="E1" s="291"/>
    </row>
    <row r="2" spans="1:5" s="13" customFormat="1" ht="21" customHeight="1">
      <c r="A2" s="80"/>
      <c r="B2" s="55"/>
      <c r="C2" s="201" t="s">
        <v>517</v>
      </c>
      <c r="D2" s="12"/>
      <c r="E2" s="12"/>
    </row>
    <row r="3" spans="1:5" ht="39.75" customHeight="1">
      <c r="A3" s="224" t="s">
        <v>213</v>
      </c>
      <c r="B3" s="156" t="s">
        <v>831</v>
      </c>
      <c r="C3" s="156" t="s">
        <v>808</v>
      </c>
    </row>
    <row r="4" spans="1:5" ht="10.7" customHeight="1">
      <c r="A4" s="152"/>
      <c r="B4" s="56"/>
      <c r="C4" s="56"/>
    </row>
    <row r="5" spans="1:5" ht="21.6" customHeight="1">
      <c r="A5" s="293" t="s">
        <v>870</v>
      </c>
      <c r="B5" s="57"/>
      <c r="C5" s="57"/>
    </row>
    <row r="6" spans="1:5" hidden="1">
      <c r="A6" s="285" t="s">
        <v>9</v>
      </c>
      <c r="B6" s="57"/>
      <c r="C6" s="57"/>
    </row>
    <row r="7" spans="1:5" ht="21.6" customHeight="1">
      <c r="A7" s="295" t="s">
        <v>256</v>
      </c>
      <c r="B7" s="296">
        <v>3692584112</v>
      </c>
      <c r="C7" s="296">
        <v>3854885734</v>
      </c>
    </row>
    <row r="8" spans="1:5" ht="21.6" customHeight="1">
      <c r="A8" s="295" t="s">
        <v>258</v>
      </c>
      <c r="B8" s="297">
        <v>-3486110815</v>
      </c>
      <c r="C8" s="297">
        <v>-3631231590</v>
      </c>
    </row>
    <row r="9" spans="1:5" s="151" customFormat="1" ht="21.6" customHeight="1">
      <c r="A9" s="293" t="s">
        <v>259</v>
      </c>
      <c r="B9" s="298">
        <f>SUM(B7:B8)</f>
        <v>206473297</v>
      </c>
      <c r="C9" s="298">
        <f>SUM(C7:C8)</f>
        <v>223654144</v>
      </c>
    </row>
    <row r="10" spans="1:5" ht="21.6" customHeight="1">
      <c r="A10" s="152"/>
      <c r="B10" s="296"/>
      <c r="C10" s="296"/>
    </row>
    <row r="11" spans="1:5" s="151" customFormat="1" ht="21.6" customHeight="1">
      <c r="A11" s="293" t="s">
        <v>257</v>
      </c>
      <c r="B11" s="299"/>
      <c r="C11" s="299"/>
    </row>
    <row r="12" spans="1:5" ht="21.6" customHeight="1">
      <c r="A12" s="295" t="s">
        <v>256</v>
      </c>
      <c r="B12" s="296">
        <v>2121315346</v>
      </c>
      <c r="C12" s="296">
        <v>2082583680</v>
      </c>
    </row>
    <row r="13" spans="1:5" ht="21.6" customHeight="1">
      <c r="A13" s="295" t="s">
        <v>258</v>
      </c>
      <c r="B13" s="296">
        <v>-94002471</v>
      </c>
      <c r="C13" s="296">
        <v>-103316501</v>
      </c>
    </row>
    <row r="14" spans="1:5" s="112" customFormat="1" ht="21.6" customHeight="1">
      <c r="A14" s="295" t="s">
        <v>871</v>
      </c>
      <c r="B14" s="296">
        <v>-21172996</v>
      </c>
      <c r="C14" s="296">
        <v>-19597752</v>
      </c>
    </row>
    <row r="15" spans="1:5" s="151" customFormat="1" ht="21.6" customHeight="1">
      <c r="A15" s="293" t="s">
        <v>259</v>
      </c>
      <c r="B15" s="298">
        <f>SUM(B12:B14)</f>
        <v>2006139879</v>
      </c>
      <c r="C15" s="298">
        <f>SUM(C12:C14)</f>
        <v>1959669427</v>
      </c>
    </row>
    <row r="16" spans="1:5" ht="21.6" customHeight="1">
      <c r="A16" s="294"/>
      <c r="B16" s="296"/>
      <c r="C16" s="296"/>
    </row>
    <row r="17" spans="1:3" s="151" customFormat="1" ht="18" hidden="1">
      <c r="A17" s="293" t="s">
        <v>249</v>
      </c>
      <c r="B17" s="299"/>
      <c r="C17" s="299"/>
    </row>
    <row r="18" spans="1:3" s="151" customFormat="1" ht="21.6" customHeight="1">
      <c r="A18" s="293" t="s">
        <v>872</v>
      </c>
      <c r="B18" s="300">
        <v>434722091</v>
      </c>
      <c r="C18" s="300">
        <v>401014351</v>
      </c>
    </row>
    <row r="19" spans="1:3" ht="21.6" customHeight="1">
      <c r="A19" s="294"/>
      <c r="B19" s="296"/>
      <c r="C19" s="296"/>
    </row>
    <row r="20" spans="1:3" s="151" customFormat="1" ht="21.6" customHeight="1">
      <c r="A20" s="293" t="s">
        <v>268</v>
      </c>
      <c r="B20" s="300">
        <v>15011128</v>
      </c>
      <c r="C20" s="300">
        <v>15819540</v>
      </c>
    </row>
    <row r="21" spans="1:3" s="151" customFormat="1" ht="21.6" hidden="1" customHeight="1">
      <c r="A21" s="293" t="s">
        <v>343</v>
      </c>
      <c r="B21" s="301">
        <v>0</v>
      </c>
      <c r="C21" s="301">
        <v>0</v>
      </c>
    </row>
    <row r="22" spans="1:3" s="151" customFormat="1" ht="21.6" customHeight="1">
      <c r="A22" s="293"/>
      <c r="B22" s="299"/>
      <c r="C22" s="299"/>
    </row>
    <row r="23" spans="1:3" s="151" customFormat="1" ht="21.6" customHeight="1" thickBot="1">
      <c r="A23" s="293" t="s">
        <v>250</v>
      </c>
      <c r="B23" s="469">
        <f>B9+B15+B18+B20+B21</f>
        <v>2662346395</v>
      </c>
      <c r="C23" s="469">
        <f>C9+C15+C18+C20+C21</f>
        <v>2600157462</v>
      </c>
    </row>
    <row r="24" spans="1:3" ht="20.25" thickTop="1">
      <c r="A24" s="112"/>
      <c r="B24" s="202"/>
      <c r="C24" s="203"/>
    </row>
    <row r="25" spans="1:3">
      <c r="A25" s="112"/>
      <c r="B25" s="202"/>
      <c r="C25" s="203"/>
    </row>
    <row r="26" spans="1:3">
      <c r="A26" s="204"/>
      <c r="B26" s="202"/>
      <c r="C26" s="203"/>
    </row>
    <row r="27" spans="1:3">
      <c r="A27" s="112"/>
      <c r="B27" s="202"/>
      <c r="C27" s="203"/>
    </row>
    <row r="28" spans="1:3">
      <c r="A28" s="112"/>
      <c r="B28" s="202"/>
      <c r="C28" s="203"/>
    </row>
    <row r="29" spans="1:3">
      <c r="A29" s="112"/>
      <c r="B29" s="202"/>
      <c r="C29" s="203"/>
    </row>
    <row r="30" spans="1:3">
      <c r="A30" s="112"/>
      <c r="B30" s="202"/>
      <c r="C30" s="203"/>
    </row>
    <row r="31" spans="1:3">
      <c r="A31" s="112"/>
      <c r="B31" s="202"/>
      <c r="C31" s="203"/>
    </row>
    <row r="32" spans="1:3">
      <c r="A32" s="112"/>
      <c r="B32" s="202"/>
      <c r="C32" s="203"/>
    </row>
    <row r="33" spans="1:3">
      <c r="A33" s="112"/>
      <c r="B33" s="202"/>
      <c r="C33" s="203"/>
    </row>
    <row r="34" spans="1:3">
      <c r="A34" s="112"/>
      <c r="B34" s="202"/>
      <c r="C34" s="203"/>
    </row>
    <row r="35" spans="1:3">
      <c r="A35" s="112"/>
      <c r="B35" s="202"/>
      <c r="C35" s="203"/>
    </row>
    <row r="36" spans="1:3">
      <c r="A36" s="112"/>
      <c r="B36" s="202"/>
      <c r="C36" s="203"/>
    </row>
    <row r="37" spans="1:3">
      <c r="A37" s="112"/>
      <c r="B37" s="202"/>
      <c r="C37" s="203"/>
    </row>
    <row r="38" spans="1:3">
      <c r="A38" s="112"/>
      <c r="B38" s="202"/>
      <c r="C38" s="203"/>
    </row>
    <row r="115" spans="4:4">
      <c r="D115" s="260"/>
    </row>
  </sheetData>
  <mergeCells count="1">
    <mergeCell ref="A1:C1"/>
  </mergeCells>
  <printOptions horizontalCentered="1"/>
  <pageMargins left="0.7" right="0.7" top="1.25" bottom="0.7" header="0.5" footer="0.25"/>
  <pageSetup paperSize="9" firstPageNumber="6" orientation="portrait" useFirstPageNumber="1" horizontalDpi="300" verticalDpi="300" r:id="rId1"/>
  <headerFooter alignWithMargins="0">
    <oddHeader>&amp;C&amp;"+,Bold"&amp;20
___________________________________________________________&amp;R&amp;"+,Regular"&amp;11
  مملكة البحرين
  الحساب الختامي الموحد للدولة للسنة المالية المنتهية في 31 ديسمبر 2014</oddHeader>
    <oddFooter>&amp;C&amp;"Arabic Transparent,Bold"&amp;20_______________________________________________&amp;"Arabic Transparent,Regular"&amp;14
&amp;"+,Regular"&amp;P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E140"/>
  <sheetViews>
    <sheetView rightToLeft="1" view="pageBreakPreview" topLeftCell="A28" zoomScaleNormal="100" zoomScaleSheetLayoutView="100" zoomScalePageLayoutView="90" workbookViewId="0">
      <selection sqref="A1:L1"/>
    </sheetView>
  </sheetViews>
  <sheetFormatPr defaultRowHeight="17.25" customHeight="1"/>
  <cols>
    <col min="1" max="1" width="41.42578125" style="158" customWidth="1"/>
    <col min="2" max="3" width="16.42578125" style="158" bestFit="1" customWidth="1"/>
    <col min="4" max="4" width="9.5703125" style="164" customWidth="1"/>
    <col min="5" max="5" width="0.28515625" style="158" hidden="1" customWidth="1"/>
    <col min="6" max="7" width="16.42578125" style="158" bestFit="1" customWidth="1"/>
    <col min="8" max="8" width="8" style="164" customWidth="1"/>
    <col min="9" max="9" width="1.140625" style="158" hidden="1" customWidth="1"/>
    <col min="10" max="10" width="14.7109375" style="158" bestFit="1" customWidth="1"/>
    <col min="11" max="11" width="16.42578125" style="158" bestFit="1" customWidth="1"/>
    <col min="12" max="12" width="8.7109375" style="164" customWidth="1"/>
    <col min="13" max="13" width="16.7109375" style="158" bestFit="1" customWidth="1"/>
    <col min="14" max="14" width="15.5703125" style="158" bestFit="1" customWidth="1"/>
    <col min="15" max="16384" width="9.140625" style="158"/>
  </cols>
  <sheetData>
    <row r="1" spans="1:12" s="157" customFormat="1" ht="30" customHeight="1">
      <c r="A1" s="436" t="s">
        <v>254</v>
      </c>
      <c r="B1" s="436"/>
      <c r="C1" s="436"/>
      <c r="D1" s="436"/>
      <c r="E1" s="436"/>
      <c r="F1" s="436"/>
      <c r="G1" s="436"/>
      <c r="H1" s="436"/>
      <c r="I1" s="436"/>
      <c r="J1" s="436"/>
      <c r="K1" s="436"/>
      <c r="L1" s="436"/>
    </row>
    <row r="2" spans="1:12" ht="15" customHeight="1">
      <c r="A2" s="381"/>
      <c r="B2" s="437" t="s">
        <v>517</v>
      </c>
      <c r="C2" s="437"/>
      <c r="D2" s="437"/>
      <c r="E2" s="437"/>
      <c r="F2" s="437"/>
      <c r="G2" s="437"/>
      <c r="H2" s="437"/>
      <c r="I2" s="437"/>
      <c r="J2" s="437"/>
      <c r="K2" s="437"/>
      <c r="L2" s="437"/>
    </row>
    <row r="3" spans="1:12" s="50" customFormat="1" ht="20.100000000000001" customHeight="1">
      <c r="A3" s="438" t="s">
        <v>212</v>
      </c>
      <c r="B3" s="439" t="s">
        <v>9</v>
      </c>
      <c r="C3" s="439"/>
      <c r="D3" s="439"/>
      <c r="E3" s="382"/>
      <c r="F3" s="439" t="s">
        <v>16</v>
      </c>
      <c r="G3" s="439"/>
      <c r="H3" s="439"/>
      <c r="I3" s="382"/>
      <c r="J3" s="439" t="s">
        <v>24</v>
      </c>
      <c r="K3" s="439"/>
      <c r="L3" s="439"/>
    </row>
    <row r="4" spans="1:12" s="159" customFormat="1" ht="42.95" customHeight="1">
      <c r="A4" s="439"/>
      <c r="B4" s="383" t="s">
        <v>184</v>
      </c>
      <c r="C4" s="406" t="s">
        <v>572</v>
      </c>
      <c r="D4" s="383" t="s">
        <v>624</v>
      </c>
      <c r="E4" s="384"/>
      <c r="F4" s="383" t="s">
        <v>184</v>
      </c>
      <c r="G4" s="383" t="s">
        <v>572</v>
      </c>
      <c r="H4" s="383" t="s">
        <v>623</v>
      </c>
      <c r="I4" s="385"/>
      <c r="J4" s="386" t="s">
        <v>184</v>
      </c>
      <c r="K4" s="386" t="s">
        <v>572</v>
      </c>
      <c r="L4" s="383" t="s">
        <v>622</v>
      </c>
    </row>
    <row r="5" spans="1:12" s="50" customFormat="1" ht="17.100000000000001" customHeight="1">
      <c r="A5" s="387" t="s">
        <v>873</v>
      </c>
      <c r="B5" s="349">
        <v>1563</v>
      </c>
      <c r="C5" s="388">
        <v>0</v>
      </c>
      <c r="D5" s="407" t="s">
        <v>516</v>
      </c>
      <c r="E5" s="389"/>
      <c r="F5" s="349">
        <v>19622089</v>
      </c>
      <c r="G5" s="349">
        <v>19622090</v>
      </c>
      <c r="H5" s="390">
        <f t="shared" ref="H5:H27" si="0">F5/G5*100</f>
        <v>99.999994903702913</v>
      </c>
      <c r="I5" s="24"/>
      <c r="J5" s="388">
        <v>0</v>
      </c>
      <c r="K5" s="388">
        <v>0</v>
      </c>
      <c r="L5" s="407" t="s">
        <v>516</v>
      </c>
    </row>
    <row r="6" spans="1:12" s="50" customFormat="1" ht="17.100000000000001" customHeight="1">
      <c r="A6" s="387" t="s">
        <v>570</v>
      </c>
      <c r="B6" s="388">
        <v>0</v>
      </c>
      <c r="C6" s="388">
        <v>0</v>
      </c>
      <c r="D6" s="407" t="s">
        <v>516</v>
      </c>
      <c r="E6" s="391"/>
      <c r="F6" s="349">
        <v>514475345</v>
      </c>
      <c r="G6" s="349">
        <v>504080000</v>
      </c>
      <c r="H6" s="390">
        <f t="shared" si="0"/>
        <v>102.06224111252182</v>
      </c>
      <c r="I6" s="24"/>
      <c r="J6" s="388">
        <v>0</v>
      </c>
      <c r="K6" s="388">
        <v>0</v>
      </c>
      <c r="L6" s="407" t="s">
        <v>516</v>
      </c>
    </row>
    <row r="7" spans="1:12" s="50" customFormat="1" ht="17.100000000000001" customHeight="1">
      <c r="A7" s="387" t="s">
        <v>194</v>
      </c>
      <c r="B7" s="349">
        <v>40729524</v>
      </c>
      <c r="C7" s="349">
        <v>34600000</v>
      </c>
      <c r="D7" s="390">
        <f>B7/C7*100</f>
        <v>117.71538728323701</v>
      </c>
      <c r="E7" s="391"/>
      <c r="F7" s="349">
        <v>358410204</v>
      </c>
      <c r="G7" s="349">
        <v>355500000</v>
      </c>
      <c r="H7" s="390">
        <f t="shared" si="0"/>
        <v>100.81862278481013</v>
      </c>
      <c r="I7" s="24"/>
      <c r="J7" s="349">
        <v>19650560</v>
      </c>
      <c r="K7" s="390">
        <v>36983077</v>
      </c>
      <c r="L7" s="390">
        <f>J7/K7*100</f>
        <v>53.133923929585414</v>
      </c>
    </row>
    <row r="8" spans="1:12" s="50" customFormat="1" ht="17.100000000000001" customHeight="1">
      <c r="A8" s="387" t="s">
        <v>261</v>
      </c>
      <c r="B8" s="349">
        <v>170</v>
      </c>
      <c r="C8" s="388">
        <v>0</v>
      </c>
      <c r="D8" s="407" t="s">
        <v>516</v>
      </c>
      <c r="E8" s="391"/>
      <c r="F8" s="349">
        <v>39345280</v>
      </c>
      <c r="G8" s="349">
        <v>39345280</v>
      </c>
      <c r="H8" s="390">
        <f t="shared" si="0"/>
        <v>100</v>
      </c>
      <c r="I8" s="24"/>
      <c r="J8" s="349">
        <v>208000</v>
      </c>
      <c r="K8" s="390">
        <v>208000</v>
      </c>
      <c r="L8" s="390">
        <f>J8/K8*100</f>
        <v>100</v>
      </c>
    </row>
    <row r="9" spans="1:12" s="50" customFormat="1" ht="17.100000000000001" customHeight="1">
      <c r="A9" s="387" t="s">
        <v>558</v>
      </c>
      <c r="B9" s="349">
        <v>3704</v>
      </c>
      <c r="C9" s="349">
        <v>5000</v>
      </c>
      <c r="D9" s="390">
        <f>B9/C9*100</f>
        <v>74.08</v>
      </c>
      <c r="E9" s="391"/>
      <c r="F9" s="349">
        <v>2559477</v>
      </c>
      <c r="G9" s="349">
        <v>2559478</v>
      </c>
      <c r="H9" s="390">
        <f t="shared" si="0"/>
        <v>99.999960929533287</v>
      </c>
      <c r="I9" s="24"/>
      <c r="J9" s="349">
        <v>137000</v>
      </c>
      <c r="K9" s="390">
        <v>200000</v>
      </c>
      <c r="L9" s="390">
        <f>J9/K9*100</f>
        <v>68.5</v>
      </c>
    </row>
    <row r="10" spans="1:12" s="50" customFormat="1" ht="17.100000000000001" customHeight="1">
      <c r="A10" s="387" t="s">
        <v>195</v>
      </c>
      <c r="B10" s="349">
        <v>1879359</v>
      </c>
      <c r="C10" s="349">
        <v>1877000</v>
      </c>
      <c r="D10" s="390">
        <f t="shared" ref="D10:D16" si="1">B10/C10*100</f>
        <v>100.12567927543954</v>
      </c>
      <c r="E10" s="391"/>
      <c r="F10" s="349">
        <v>33917819</v>
      </c>
      <c r="G10" s="349">
        <v>30932395</v>
      </c>
      <c r="H10" s="390">
        <f t="shared" si="0"/>
        <v>109.65144793993483</v>
      </c>
      <c r="I10" s="24"/>
      <c r="J10" s="349">
        <v>215690</v>
      </c>
      <c r="K10" s="390">
        <v>6315267</v>
      </c>
      <c r="L10" s="390">
        <f t="shared" ref="L10:L17" si="2">J10/K10*100</f>
        <v>3.4153742034976506</v>
      </c>
    </row>
    <row r="11" spans="1:12" s="50" customFormat="1" ht="17.100000000000001" customHeight="1">
      <c r="A11" s="387" t="s">
        <v>527</v>
      </c>
      <c r="B11" s="349">
        <v>9952681</v>
      </c>
      <c r="C11" s="349">
        <v>9498000</v>
      </c>
      <c r="D11" s="390">
        <f t="shared" si="1"/>
        <v>104.78712360496947</v>
      </c>
      <c r="E11" s="391"/>
      <c r="F11" s="349">
        <v>16646836</v>
      </c>
      <c r="G11" s="349">
        <v>16646836</v>
      </c>
      <c r="H11" s="390">
        <f t="shared" si="0"/>
        <v>100</v>
      </c>
      <c r="I11" s="24"/>
      <c r="J11" s="349">
        <v>690458</v>
      </c>
      <c r="K11" s="390">
        <v>1998203</v>
      </c>
      <c r="L11" s="390">
        <f t="shared" si="2"/>
        <v>34.553946721128938</v>
      </c>
    </row>
    <row r="12" spans="1:12" s="50" customFormat="1" ht="17.100000000000001" customHeight="1">
      <c r="A12" s="392" t="s">
        <v>196</v>
      </c>
      <c r="B12" s="349">
        <v>1188931</v>
      </c>
      <c r="C12" s="349">
        <v>3198000</v>
      </c>
      <c r="D12" s="390">
        <f t="shared" si="1"/>
        <v>37.177329580988115</v>
      </c>
      <c r="E12" s="391"/>
      <c r="F12" s="349">
        <v>326522465</v>
      </c>
      <c r="G12" s="349">
        <v>330100000</v>
      </c>
      <c r="H12" s="390">
        <f t="shared" si="0"/>
        <v>98.916226900939108</v>
      </c>
      <c r="I12" s="24"/>
      <c r="J12" s="349">
        <v>6576258</v>
      </c>
      <c r="K12" s="390">
        <v>17467494</v>
      </c>
      <c r="L12" s="390">
        <f t="shared" si="2"/>
        <v>37.648548784387728</v>
      </c>
    </row>
    <row r="13" spans="1:12" s="50" customFormat="1" ht="17.100000000000001" customHeight="1">
      <c r="A13" s="392" t="s">
        <v>197</v>
      </c>
      <c r="B13" s="349">
        <v>14181687</v>
      </c>
      <c r="C13" s="349">
        <v>14925000</v>
      </c>
      <c r="D13" s="390">
        <f t="shared" si="1"/>
        <v>95.0196783919598</v>
      </c>
      <c r="E13" s="391"/>
      <c r="F13" s="349">
        <v>262753035</v>
      </c>
      <c r="G13" s="349">
        <v>248721930</v>
      </c>
      <c r="H13" s="390">
        <f t="shared" si="0"/>
        <v>105.6412818121828</v>
      </c>
      <c r="I13" s="24"/>
      <c r="J13" s="349">
        <v>11635577</v>
      </c>
      <c r="K13" s="390">
        <v>27752082</v>
      </c>
      <c r="L13" s="390">
        <f t="shared" si="2"/>
        <v>41.926861559431828</v>
      </c>
    </row>
    <row r="14" spans="1:12" s="50" customFormat="1" ht="37.5" customHeight="1">
      <c r="A14" s="393" t="s">
        <v>874</v>
      </c>
      <c r="B14" s="394">
        <v>400408</v>
      </c>
      <c r="C14" s="394">
        <v>330000</v>
      </c>
      <c r="D14" s="395">
        <f t="shared" si="1"/>
        <v>121.33575757575758</v>
      </c>
      <c r="E14" s="396"/>
      <c r="F14" s="394">
        <v>17814267</v>
      </c>
      <c r="G14" s="394">
        <v>17814267</v>
      </c>
      <c r="H14" s="395">
        <f t="shared" si="0"/>
        <v>100</v>
      </c>
      <c r="I14" s="397"/>
      <c r="J14" s="394">
        <v>9089225</v>
      </c>
      <c r="K14" s="395">
        <v>23388775</v>
      </c>
      <c r="L14" s="395">
        <f t="shared" si="2"/>
        <v>38.86148376732001</v>
      </c>
    </row>
    <row r="15" spans="1:12" s="50" customFormat="1" ht="17.100000000000001" customHeight="1">
      <c r="A15" s="392" t="s">
        <v>262</v>
      </c>
      <c r="B15" s="349">
        <v>1382127</v>
      </c>
      <c r="C15" s="349">
        <v>2188000</v>
      </c>
      <c r="D15" s="390">
        <f t="shared" si="1"/>
        <v>63.168510054844603</v>
      </c>
      <c r="E15" s="391"/>
      <c r="F15" s="349">
        <v>6628449</v>
      </c>
      <c r="G15" s="349">
        <v>6667000</v>
      </c>
      <c r="H15" s="390">
        <f t="shared" si="0"/>
        <v>99.421763911804405</v>
      </c>
      <c r="I15" s="24"/>
      <c r="J15" s="349">
        <v>137191</v>
      </c>
      <c r="K15" s="390">
        <v>633166</v>
      </c>
      <c r="L15" s="390">
        <f t="shared" si="2"/>
        <v>21.667461613542105</v>
      </c>
    </row>
    <row r="16" spans="1:12" s="50" customFormat="1" ht="17.100000000000001" customHeight="1">
      <c r="A16" s="392" t="s">
        <v>198</v>
      </c>
      <c r="B16" s="349">
        <v>77142</v>
      </c>
      <c r="C16" s="349">
        <v>35500</v>
      </c>
      <c r="D16" s="390">
        <f t="shared" si="1"/>
        <v>217.3014084507042</v>
      </c>
      <c r="E16" s="391"/>
      <c r="F16" s="349">
        <v>12718968</v>
      </c>
      <c r="G16" s="349">
        <v>13093000</v>
      </c>
      <c r="H16" s="390">
        <f t="shared" si="0"/>
        <v>97.14326739479111</v>
      </c>
      <c r="I16" s="24"/>
      <c r="J16" s="349">
        <v>6154567</v>
      </c>
      <c r="K16" s="390">
        <v>19593504</v>
      </c>
      <c r="L16" s="390">
        <f t="shared" si="2"/>
        <v>31.411262630716791</v>
      </c>
    </row>
    <row r="17" spans="1:13" s="50" customFormat="1" ht="17.100000000000001" customHeight="1">
      <c r="A17" s="392" t="s">
        <v>590</v>
      </c>
      <c r="B17" s="388">
        <v>0</v>
      </c>
      <c r="C17" s="388">
        <v>0</v>
      </c>
      <c r="D17" s="407" t="s">
        <v>516</v>
      </c>
      <c r="E17" s="391"/>
      <c r="F17" s="349">
        <v>1743682</v>
      </c>
      <c r="G17" s="349">
        <v>1743684</v>
      </c>
      <c r="H17" s="390">
        <f t="shared" si="0"/>
        <v>99.999885300318184</v>
      </c>
      <c r="I17" s="24"/>
      <c r="J17" s="349">
        <v>124662</v>
      </c>
      <c r="K17" s="390">
        <v>400000</v>
      </c>
      <c r="L17" s="390">
        <f t="shared" si="2"/>
        <v>31.165500000000002</v>
      </c>
    </row>
    <row r="18" spans="1:13" s="50" customFormat="1" ht="17.100000000000001" customHeight="1">
      <c r="A18" s="392" t="s">
        <v>670</v>
      </c>
      <c r="B18" s="349">
        <v>4087</v>
      </c>
      <c r="C18" s="349">
        <v>12500</v>
      </c>
      <c r="D18" s="390">
        <f>B18/C18*100</f>
        <v>32.695999999999998</v>
      </c>
      <c r="E18" s="391"/>
      <c r="F18" s="349">
        <v>28817563</v>
      </c>
      <c r="G18" s="349">
        <v>28817564</v>
      </c>
      <c r="H18" s="390">
        <f t="shared" si="0"/>
        <v>99.999996529894062</v>
      </c>
      <c r="I18" s="24"/>
      <c r="J18" s="349">
        <v>535785</v>
      </c>
      <c r="K18" s="390">
        <v>2487080</v>
      </c>
      <c r="L18" s="390">
        <f>J18/K18*100</f>
        <v>21.542732843334353</v>
      </c>
      <c r="M18" s="49"/>
    </row>
    <row r="19" spans="1:13" s="50" customFormat="1" ht="17.100000000000001" customHeight="1">
      <c r="A19" s="392" t="s">
        <v>911</v>
      </c>
      <c r="B19" s="388">
        <v>0</v>
      </c>
      <c r="C19" s="388">
        <v>0</v>
      </c>
      <c r="D19" s="407" t="s">
        <v>516</v>
      </c>
      <c r="E19" s="391"/>
      <c r="F19" s="349">
        <v>556811</v>
      </c>
      <c r="G19" s="349">
        <v>579000</v>
      </c>
      <c r="H19" s="390">
        <f t="shared" si="0"/>
        <v>96.167702936096717</v>
      </c>
      <c r="I19" s="24"/>
      <c r="J19" s="388">
        <v>0</v>
      </c>
      <c r="K19" s="388">
        <v>0</v>
      </c>
      <c r="L19" s="407" t="s">
        <v>516</v>
      </c>
      <c r="M19" s="49"/>
    </row>
    <row r="20" spans="1:13" s="50" customFormat="1" ht="17.100000000000001" customHeight="1">
      <c r="A20" s="398" t="s">
        <v>625</v>
      </c>
      <c r="B20" s="349">
        <v>9937269</v>
      </c>
      <c r="C20" s="349">
        <v>8434000</v>
      </c>
      <c r="D20" s="390">
        <f>B20/C20*100</f>
        <v>117.82391510552526</v>
      </c>
      <c r="E20" s="391"/>
      <c r="F20" s="349">
        <v>11567570</v>
      </c>
      <c r="G20" s="349">
        <v>11771480</v>
      </c>
      <c r="H20" s="390">
        <f t="shared" si="0"/>
        <v>98.267762422397183</v>
      </c>
      <c r="I20" s="24"/>
      <c r="J20" s="349">
        <v>9157618</v>
      </c>
      <c r="K20" s="390">
        <v>27813276</v>
      </c>
      <c r="L20" s="390">
        <f>J20/K20*100</f>
        <v>32.925348312079457</v>
      </c>
    </row>
    <row r="21" spans="1:13" s="50" customFormat="1" ht="17.100000000000001" customHeight="1">
      <c r="A21" s="392" t="s">
        <v>323</v>
      </c>
      <c r="B21" s="349">
        <v>31943</v>
      </c>
      <c r="C21" s="349">
        <v>30000</v>
      </c>
      <c r="D21" s="390">
        <f>B21/C21*100</f>
        <v>106.47666666666666</v>
      </c>
      <c r="E21" s="391"/>
      <c r="F21" s="349">
        <v>5443886</v>
      </c>
      <c r="G21" s="349">
        <v>5443886</v>
      </c>
      <c r="H21" s="390">
        <f t="shared" si="0"/>
        <v>100</v>
      </c>
      <c r="I21" s="24"/>
      <c r="J21" s="349">
        <v>120389470</v>
      </c>
      <c r="K21" s="390">
        <v>147214194</v>
      </c>
      <c r="L21" s="390">
        <f>J21/K21*100</f>
        <v>81.778439108935373</v>
      </c>
    </row>
    <row r="22" spans="1:13" s="50" customFormat="1" ht="17.100000000000001" customHeight="1">
      <c r="A22" s="393" t="s">
        <v>809</v>
      </c>
      <c r="B22" s="388">
        <v>0</v>
      </c>
      <c r="C22" s="388">
        <v>0</v>
      </c>
      <c r="D22" s="407" t="s">
        <v>516</v>
      </c>
      <c r="E22" s="391"/>
      <c r="F22" s="349">
        <v>814906</v>
      </c>
      <c r="G22" s="349">
        <v>2000000</v>
      </c>
      <c r="H22" s="390">
        <f t="shared" si="0"/>
        <v>40.7453</v>
      </c>
      <c r="I22" s="24"/>
      <c r="J22" s="349">
        <v>6000000</v>
      </c>
      <c r="K22" s="390">
        <v>6000000</v>
      </c>
      <c r="L22" s="407" t="s">
        <v>516</v>
      </c>
    </row>
    <row r="23" spans="1:13" s="50" customFormat="1" ht="17.100000000000001" customHeight="1">
      <c r="A23" s="393" t="s">
        <v>875</v>
      </c>
      <c r="B23" s="388">
        <v>0</v>
      </c>
      <c r="C23" s="388">
        <v>0</v>
      </c>
      <c r="D23" s="407" t="s">
        <v>516</v>
      </c>
      <c r="E23" s="391"/>
      <c r="F23" s="349">
        <v>3218910</v>
      </c>
      <c r="G23" s="349">
        <v>3720811</v>
      </c>
      <c r="H23" s="390">
        <f t="shared" si="0"/>
        <v>86.510978386163657</v>
      </c>
      <c r="I23" s="24"/>
      <c r="J23" s="349">
        <f>0+44200</f>
        <v>44200</v>
      </c>
      <c r="K23" s="390">
        <f>0+49725</f>
        <v>49725</v>
      </c>
      <c r="L23" s="390">
        <f>J23/K23*100</f>
        <v>88.888888888888886</v>
      </c>
    </row>
    <row r="24" spans="1:13" s="50" customFormat="1" ht="17.100000000000001" customHeight="1">
      <c r="A24" s="393" t="s">
        <v>876</v>
      </c>
      <c r="B24" s="388">
        <v>0</v>
      </c>
      <c r="C24" s="388">
        <v>0</v>
      </c>
      <c r="D24" s="407" t="s">
        <v>516</v>
      </c>
      <c r="E24" s="391"/>
      <c r="F24" s="349">
        <v>1013380</v>
      </c>
      <c r="G24" s="349">
        <v>1083342</v>
      </c>
      <c r="H24" s="390">
        <f t="shared" si="0"/>
        <v>93.542020894602075</v>
      </c>
      <c r="I24" s="24"/>
      <c r="J24" s="388">
        <v>0</v>
      </c>
      <c r="K24" s="388">
        <v>0</v>
      </c>
      <c r="L24" s="407" t="s">
        <v>516</v>
      </c>
    </row>
    <row r="25" spans="1:13" s="50" customFormat="1" ht="17.100000000000001" customHeight="1">
      <c r="A25" s="392" t="s">
        <v>836</v>
      </c>
      <c r="B25" s="388">
        <v>0</v>
      </c>
      <c r="C25" s="388">
        <v>0</v>
      </c>
      <c r="D25" s="407" t="s">
        <v>516</v>
      </c>
      <c r="E25" s="391"/>
      <c r="F25" s="349">
        <v>212949</v>
      </c>
      <c r="G25" s="349">
        <v>300000</v>
      </c>
      <c r="H25" s="390">
        <f t="shared" si="0"/>
        <v>70.98299999999999</v>
      </c>
      <c r="I25" s="24"/>
      <c r="J25" s="388">
        <v>0</v>
      </c>
      <c r="K25" s="388">
        <v>0</v>
      </c>
      <c r="L25" s="407" t="s">
        <v>516</v>
      </c>
    </row>
    <row r="26" spans="1:13" s="50" customFormat="1" ht="17.100000000000001" customHeight="1">
      <c r="A26" s="392" t="s">
        <v>669</v>
      </c>
      <c r="B26" s="349">
        <v>371440</v>
      </c>
      <c r="C26" s="349">
        <v>579000</v>
      </c>
      <c r="D26" s="390">
        <f>B26/C26*100</f>
        <v>64.151986183074257</v>
      </c>
      <c r="E26" s="391"/>
      <c r="F26" s="349">
        <v>7437298</v>
      </c>
      <c r="G26" s="349">
        <v>6680196</v>
      </c>
      <c r="H26" s="390">
        <f t="shared" si="0"/>
        <v>111.33352973475627</v>
      </c>
      <c r="I26" s="24"/>
      <c r="J26" s="349">
        <v>278975</v>
      </c>
      <c r="K26" s="390">
        <v>1809728</v>
      </c>
      <c r="L26" s="390">
        <f>J26/K26*100</f>
        <v>15.415299978781341</v>
      </c>
    </row>
    <row r="27" spans="1:13" s="50" customFormat="1" ht="29.25" customHeight="1">
      <c r="A27" s="393" t="s">
        <v>587</v>
      </c>
      <c r="B27" s="388">
        <v>0</v>
      </c>
      <c r="C27" s="388">
        <v>0</v>
      </c>
      <c r="D27" s="407" t="s">
        <v>516</v>
      </c>
      <c r="E27" s="391"/>
      <c r="F27" s="349">
        <v>15699755</v>
      </c>
      <c r="G27" s="349">
        <v>15700000</v>
      </c>
      <c r="H27" s="390">
        <f t="shared" si="0"/>
        <v>99.998439490445861</v>
      </c>
      <c r="I27" s="24"/>
      <c r="J27" s="388">
        <v>0</v>
      </c>
      <c r="K27" s="388">
        <v>0</v>
      </c>
      <c r="L27" s="407" t="s">
        <v>516</v>
      </c>
    </row>
    <row r="28" spans="1:13" s="160" customFormat="1" ht="30" customHeight="1">
      <c r="A28" s="436" t="s">
        <v>255</v>
      </c>
      <c r="B28" s="436"/>
      <c r="C28" s="436"/>
      <c r="D28" s="436"/>
      <c r="E28" s="436"/>
      <c r="F28" s="436"/>
      <c r="G28" s="436"/>
      <c r="H28" s="436"/>
      <c r="I28" s="436"/>
      <c r="J28" s="436"/>
      <c r="K28" s="436"/>
      <c r="L28" s="436"/>
    </row>
    <row r="29" spans="1:13" ht="12" customHeight="1">
      <c r="A29" s="381"/>
      <c r="B29" s="437" t="s">
        <v>517</v>
      </c>
      <c r="C29" s="437"/>
      <c r="D29" s="437"/>
      <c r="E29" s="437"/>
      <c r="F29" s="437"/>
      <c r="G29" s="437"/>
      <c r="H29" s="437"/>
      <c r="I29" s="437"/>
      <c r="J29" s="437"/>
      <c r="K29" s="437"/>
      <c r="L29" s="437"/>
    </row>
    <row r="30" spans="1:13" s="50" customFormat="1" ht="20.100000000000001" customHeight="1">
      <c r="A30" s="438" t="s">
        <v>212</v>
      </c>
      <c r="B30" s="440" t="s">
        <v>9</v>
      </c>
      <c r="C30" s="440"/>
      <c r="D30" s="440"/>
      <c r="E30" s="380"/>
      <c r="F30" s="440" t="s">
        <v>16</v>
      </c>
      <c r="G30" s="440"/>
      <c r="H30" s="440"/>
      <c r="I30" s="380"/>
      <c r="J30" s="440" t="s">
        <v>24</v>
      </c>
      <c r="K30" s="440"/>
      <c r="L30" s="440"/>
    </row>
    <row r="31" spans="1:13" s="159" customFormat="1" ht="42.95" customHeight="1">
      <c r="A31" s="439"/>
      <c r="B31" s="383" t="s">
        <v>184</v>
      </c>
      <c r="C31" s="406" t="s">
        <v>572</v>
      </c>
      <c r="D31" s="383" t="s">
        <v>624</v>
      </c>
      <c r="E31" s="383"/>
      <c r="F31" s="399" t="s">
        <v>184</v>
      </c>
      <c r="G31" s="383" t="s">
        <v>572</v>
      </c>
      <c r="H31" s="383" t="s">
        <v>623</v>
      </c>
      <c r="I31" s="383"/>
      <c r="J31" s="386" t="s">
        <v>184</v>
      </c>
      <c r="K31" s="386" t="s">
        <v>572</v>
      </c>
      <c r="L31" s="386" t="s">
        <v>622</v>
      </c>
    </row>
    <row r="32" spans="1:13" s="159" customFormat="1" ht="17.100000000000001" customHeight="1">
      <c r="A32" s="392" t="s">
        <v>877</v>
      </c>
      <c r="B32" s="349">
        <v>1950626</v>
      </c>
      <c r="C32" s="349">
        <v>393000</v>
      </c>
      <c r="D32" s="390">
        <f>B32/C32*100</f>
        <v>496.3424936386769</v>
      </c>
      <c r="E32" s="391"/>
      <c r="F32" s="349">
        <v>31446852</v>
      </c>
      <c r="G32" s="349">
        <v>31076200</v>
      </c>
      <c r="H32" s="390">
        <f t="shared" ref="H32" si="3">F32/G32*100</f>
        <v>101.19271983060992</v>
      </c>
      <c r="I32" s="24"/>
      <c r="J32" s="349">
        <v>90937940</v>
      </c>
      <c r="K32" s="390">
        <v>153649827</v>
      </c>
      <c r="L32" s="390">
        <f>J32/K32*100</f>
        <v>59.185188669298014</v>
      </c>
    </row>
    <row r="33" spans="1:239" s="50" customFormat="1" ht="17.100000000000001" customHeight="1">
      <c r="A33" s="392" t="s">
        <v>571</v>
      </c>
      <c r="B33" s="388">
        <v>0</v>
      </c>
      <c r="C33" s="388">
        <v>0</v>
      </c>
      <c r="D33" s="407" t="s">
        <v>516</v>
      </c>
      <c r="E33" s="24"/>
      <c r="F33" s="349">
        <v>350000000</v>
      </c>
      <c r="G33" s="349">
        <v>350000000</v>
      </c>
      <c r="H33" s="390">
        <f t="shared" ref="H33:H53" si="4">F33/G33*100</f>
        <v>100</v>
      </c>
      <c r="I33" s="24"/>
      <c r="J33" s="388">
        <v>0</v>
      </c>
      <c r="K33" s="388">
        <v>0</v>
      </c>
      <c r="L33" s="407" t="s">
        <v>516</v>
      </c>
    </row>
    <row r="34" spans="1:239" s="50" customFormat="1" ht="17.100000000000001" customHeight="1">
      <c r="A34" s="392" t="s">
        <v>863</v>
      </c>
      <c r="B34" s="349">
        <v>44464287</v>
      </c>
      <c r="C34" s="349">
        <v>37488000</v>
      </c>
      <c r="D34" s="390">
        <f>B34/C34*100</f>
        <v>118.60938700384122</v>
      </c>
      <c r="E34" s="24"/>
      <c r="F34" s="349">
        <v>28518425</v>
      </c>
      <c r="G34" s="349">
        <v>29920000</v>
      </c>
      <c r="H34" s="390">
        <f t="shared" si="4"/>
        <v>95.315591577540104</v>
      </c>
      <c r="I34" s="24"/>
      <c r="J34" s="349">
        <v>3702149</v>
      </c>
      <c r="K34" s="390">
        <v>18022183</v>
      </c>
      <c r="L34" s="390">
        <f>J34/K34*100</f>
        <v>20.542178491917433</v>
      </c>
    </row>
    <row r="35" spans="1:239" s="50" customFormat="1" ht="17.100000000000001" customHeight="1">
      <c r="A35" s="392" t="s">
        <v>199</v>
      </c>
      <c r="B35" s="388">
        <v>0</v>
      </c>
      <c r="C35" s="388">
        <v>0</v>
      </c>
      <c r="D35" s="407" t="s">
        <v>516</v>
      </c>
      <c r="E35" s="24"/>
      <c r="F35" s="349">
        <v>40200000</v>
      </c>
      <c r="G35" s="349">
        <v>40200000</v>
      </c>
      <c r="H35" s="390">
        <f t="shared" si="4"/>
        <v>100</v>
      </c>
      <c r="I35" s="24"/>
      <c r="J35" s="349">
        <v>1941835</v>
      </c>
      <c r="K35" s="390">
        <v>22787709</v>
      </c>
      <c r="L35" s="390">
        <f>J35/K35*100</f>
        <v>8.5214138902686525</v>
      </c>
    </row>
    <row r="36" spans="1:239" s="54" customFormat="1" ht="17.100000000000001" customHeight="1">
      <c r="A36" s="392" t="s">
        <v>264</v>
      </c>
      <c r="B36" s="349">
        <v>48960</v>
      </c>
      <c r="C36" s="388">
        <v>0</v>
      </c>
      <c r="D36" s="407" t="s">
        <v>516</v>
      </c>
      <c r="E36" s="24"/>
      <c r="F36" s="349">
        <v>2706944</v>
      </c>
      <c r="G36" s="349">
        <v>2706945</v>
      </c>
      <c r="H36" s="390">
        <f t="shared" si="4"/>
        <v>99.999963057986037</v>
      </c>
      <c r="I36" s="24"/>
      <c r="J36" s="388">
        <v>0</v>
      </c>
      <c r="K36" s="388">
        <v>0</v>
      </c>
      <c r="L36" s="407" t="s">
        <v>516</v>
      </c>
      <c r="M36" s="51"/>
      <c r="N36" s="50"/>
      <c r="O36" s="50"/>
      <c r="P36" s="52"/>
      <c r="Q36" s="53"/>
      <c r="R36" s="50"/>
      <c r="S36" s="50"/>
      <c r="T36" s="52"/>
      <c r="U36" s="53"/>
      <c r="V36" s="50"/>
      <c r="W36" s="50"/>
      <c r="X36" s="52"/>
      <c r="Y36" s="51"/>
      <c r="Z36" s="50"/>
      <c r="AA36" s="50"/>
      <c r="AB36" s="52"/>
      <c r="AC36" s="53"/>
      <c r="AD36" s="50"/>
      <c r="AE36" s="50"/>
      <c r="AF36" s="52"/>
      <c r="AG36" s="53"/>
      <c r="AH36" s="50"/>
      <c r="AI36" s="50"/>
      <c r="AJ36" s="52"/>
      <c r="AK36" s="51"/>
      <c r="AL36" s="50"/>
      <c r="AM36" s="50"/>
      <c r="AN36" s="52"/>
      <c r="AO36" s="53"/>
      <c r="AP36" s="50"/>
      <c r="AQ36" s="50"/>
      <c r="AR36" s="52"/>
      <c r="AS36" s="53"/>
      <c r="AT36" s="50"/>
      <c r="AU36" s="50"/>
      <c r="AV36" s="52"/>
      <c r="AW36" s="51"/>
      <c r="AX36" s="50"/>
      <c r="AY36" s="50"/>
      <c r="AZ36" s="52"/>
      <c r="BA36" s="53"/>
      <c r="BB36" s="50"/>
      <c r="BC36" s="50"/>
      <c r="BD36" s="52"/>
      <c r="BE36" s="53"/>
      <c r="BF36" s="50"/>
      <c r="BG36" s="50"/>
      <c r="BH36" s="52"/>
      <c r="BI36" s="51"/>
      <c r="BJ36" s="50"/>
      <c r="BK36" s="50"/>
      <c r="BL36" s="52"/>
      <c r="BM36" s="53"/>
      <c r="BN36" s="50"/>
      <c r="BO36" s="50"/>
      <c r="BP36" s="52"/>
      <c r="BQ36" s="53"/>
      <c r="BR36" s="50"/>
      <c r="BS36" s="50"/>
      <c r="BT36" s="52"/>
      <c r="BU36" s="51"/>
      <c r="BV36" s="50"/>
      <c r="BW36" s="50"/>
      <c r="BX36" s="52"/>
      <c r="BY36" s="53"/>
      <c r="BZ36" s="50"/>
      <c r="CA36" s="50"/>
      <c r="CB36" s="52"/>
      <c r="CC36" s="53"/>
      <c r="CD36" s="50"/>
      <c r="CE36" s="50"/>
      <c r="CF36" s="52"/>
      <c r="CG36" s="51"/>
      <c r="CH36" s="50"/>
      <c r="CI36" s="50"/>
      <c r="CJ36" s="52"/>
      <c r="CK36" s="53"/>
      <c r="CL36" s="50"/>
      <c r="CM36" s="50"/>
      <c r="CN36" s="52"/>
      <c r="CO36" s="53"/>
      <c r="CP36" s="50"/>
      <c r="CQ36" s="50"/>
      <c r="CR36" s="52"/>
      <c r="CS36" s="51"/>
      <c r="CT36" s="50"/>
      <c r="CU36" s="50"/>
      <c r="CV36" s="52"/>
      <c r="CW36" s="53"/>
      <c r="CX36" s="50"/>
      <c r="CY36" s="50"/>
      <c r="CZ36" s="52"/>
      <c r="DA36" s="53"/>
      <c r="DB36" s="50"/>
      <c r="DC36" s="50"/>
      <c r="DD36" s="53"/>
      <c r="DE36" s="50"/>
      <c r="DF36" s="50"/>
      <c r="DG36" s="52"/>
      <c r="DH36" s="53"/>
      <c r="DI36" s="50"/>
      <c r="DJ36" s="50"/>
      <c r="DK36" s="52"/>
      <c r="DL36" s="51"/>
      <c r="DM36" s="50"/>
      <c r="DN36" s="50"/>
      <c r="DO36" s="52"/>
      <c r="DP36" s="53"/>
      <c r="DQ36" s="50"/>
      <c r="DR36" s="50"/>
      <c r="DS36" s="52"/>
      <c r="DT36" s="53"/>
      <c r="DU36" s="50"/>
      <c r="DV36" s="50"/>
      <c r="DW36" s="52"/>
      <c r="DX36" s="51"/>
      <c r="DY36" s="50"/>
      <c r="DZ36" s="50"/>
      <c r="EA36" s="52"/>
      <c r="EB36" s="53"/>
      <c r="EC36" s="50"/>
      <c r="ED36" s="50"/>
      <c r="EE36" s="52"/>
      <c r="EF36" s="53"/>
      <c r="EG36" s="50"/>
      <c r="EH36" s="50"/>
      <c r="EI36" s="52"/>
      <c r="EJ36" s="51"/>
      <c r="EK36" s="50"/>
      <c r="EL36" s="50"/>
      <c r="EM36" s="52"/>
      <c r="EN36" s="53"/>
      <c r="EO36" s="50"/>
      <c r="EP36" s="50"/>
      <c r="EQ36" s="52"/>
      <c r="ER36" s="53"/>
      <c r="ES36" s="50"/>
      <c r="ET36" s="50"/>
      <c r="EU36" s="52"/>
      <c r="EV36" s="51"/>
      <c r="EW36" s="50"/>
      <c r="EX36" s="50"/>
      <c r="EY36" s="52"/>
      <c r="EZ36" s="53"/>
      <c r="FA36" s="50"/>
      <c r="FB36" s="50"/>
      <c r="FC36" s="52"/>
      <c r="FD36" s="53"/>
      <c r="FE36" s="50"/>
      <c r="FF36" s="50"/>
      <c r="FG36" s="52"/>
      <c r="FH36" s="51"/>
      <c r="FI36" s="50"/>
      <c r="FJ36" s="50"/>
      <c r="FK36" s="52"/>
      <c r="FL36" s="53"/>
      <c r="FM36" s="50"/>
      <c r="FN36" s="50"/>
      <c r="FO36" s="52"/>
      <c r="FP36" s="53"/>
      <c r="FQ36" s="50"/>
      <c r="FR36" s="50"/>
      <c r="FS36" s="52"/>
      <c r="FT36" s="51"/>
      <c r="FU36" s="50"/>
      <c r="FV36" s="50"/>
      <c r="FW36" s="52"/>
      <c r="FX36" s="53"/>
      <c r="FY36" s="50"/>
      <c r="FZ36" s="50"/>
      <c r="GA36" s="52"/>
      <c r="GB36" s="53"/>
      <c r="GC36" s="50"/>
      <c r="GD36" s="50"/>
      <c r="GE36" s="52"/>
      <c r="GF36" s="51"/>
      <c r="GG36" s="50"/>
      <c r="GH36" s="50"/>
      <c r="GI36" s="52"/>
      <c r="GJ36" s="53"/>
      <c r="GK36" s="50"/>
      <c r="GL36" s="50"/>
      <c r="GM36" s="52"/>
      <c r="GN36" s="53"/>
      <c r="GO36" s="50"/>
      <c r="GP36" s="50"/>
      <c r="GQ36" s="52"/>
      <c r="GR36" s="51"/>
      <c r="GS36" s="50"/>
      <c r="GT36" s="50"/>
      <c r="GU36" s="52"/>
      <c r="GV36" s="53"/>
      <c r="GW36" s="50"/>
      <c r="GX36" s="50"/>
      <c r="GY36" s="52"/>
      <c r="GZ36" s="53"/>
      <c r="HA36" s="50"/>
      <c r="HB36" s="50"/>
      <c r="HC36" s="52"/>
      <c r="HD36" s="51"/>
      <c r="HE36" s="50"/>
      <c r="HF36" s="50"/>
      <c r="HG36" s="52"/>
      <c r="HH36" s="53"/>
      <c r="HI36" s="50"/>
      <c r="HJ36" s="50"/>
      <c r="HK36" s="52"/>
      <c r="HL36" s="53"/>
      <c r="HM36" s="50"/>
      <c r="HN36" s="50"/>
      <c r="HO36" s="52"/>
      <c r="HP36" s="51"/>
      <c r="HQ36" s="50"/>
      <c r="HR36" s="50"/>
      <c r="HS36" s="52"/>
      <c r="HT36" s="53"/>
      <c r="HU36" s="50"/>
      <c r="HV36" s="50"/>
      <c r="HW36" s="52"/>
      <c r="HX36" s="53"/>
      <c r="HY36" s="50"/>
      <c r="HZ36" s="50"/>
      <c r="IA36" s="52"/>
      <c r="IB36" s="51"/>
      <c r="IC36" s="50"/>
      <c r="ID36" s="50"/>
      <c r="IE36" s="52"/>
    </row>
    <row r="37" spans="1:239" s="54" customFormat="1" ht="17.100000000000001" customHeight="1">
      <c r="A37" s="392" t="s">
        <v>725</v>
      </c>
      <c r="B37" s="388">
        <v>0</v>
      </c>
      <c r="C37" s="388">
        <v>0</v>
      </c>
      <c r="D37" s="407" t="s">
        <v>516</v>
      </c>
      <c r="E37" s="24"/>
      <c r="F37" s="349">
        <v>297127</v>
      </c>
      <c r="G37" s="349">
        <v>300000</v>
      </c>
      <c r="H37" s="390">
        <f t="shared" si="4"/>
        <v>99.042333333333332</v>
      </c>
      <c r="I37" s="24"/>
      <c r="J37" s="349">
        <v>288856</v>
      </c>
      <c r="K37" s="390">
        <v>321656</v>
      </c>
      <c r="L37" s="390">
        <f>J37/K37*100</f>
        <v>89.802770661825065</v>
      </c>
      <c r="M37" s="51"/>
      <c r="N37" s="50"/>
      <c r="O37" s="50"/>
      <c r="P37" s="52"/>
      <c r="Q37" s="53"/>
      <c r="R37" s="50"/>
      <c r="S37" s="50"/>
      <c r="T37" s="52"/>
      <c r="U37" s="53"/>
      <c r="V37" s="50"/>
      <c r="W37" s="50"/>
      <c r="X37" s="52"/>
      <c r="Y37" s="51"/>
      <c r="Z37" s="50"/>
      <c r="AA37" s="50"/>
      <c r="AB37" s="52"/>
      <c r="AC37" s="53"/>
      <c r="AD37" s="50"/>
      <c r="AE37" s="50"/>
      <c r="AF37" s="52"/>
      <c r="AG37" s="53"/>
      <c r="AH37" s="50"/>
      <c r="AI37" s="50"/>
      <c r="AJ37" s="52"/>
      <c r="AK37" s="51"/>
      <c r="AL37" s="50"/>
      <c r="AM37" s="50"/>
      <c r="AN37" s="52"/>
      <c r="AO37" s="53"/>
      <c r="AP37" s="50"/>
      <c r="AQ37" s="50"/>
      <c r="AR37" s="52"/>
      <c r="AS37" s="53"/>
      <c r="AT37" s="50"/>
      <c r="AU37" s="50"/>
      <c r="AV37" s="52"/>
      <c r="AW37" s="51"/>
      <c r="AX37" s="50"/>
      <c r="AY37" s="50"/>
      <c r="AZ37" s="52"/>
      <c r="BA37" s="53"/>
      <c r="BB37" s="50"/>
      <c r="BC37" s="50"/>
      <c r="BD37" s="52"/>
      <c r="BE37" s="53"/>
      <c r="BF37" s="50"/>
      <c r="BG37" s="50"/>
      <c r="BH37" s="52"/>
      <c r="BI37" s="51"/>
      <c r="BJ37" s="50"/>
      <c r="BK37" s="50"/>
      <c r="BL37" s="52"/>
      <c r="BM37" s="53"/>
      <c r="BN37" s="50"/>
      <c r="BO37" s="50"/>
      <c r="BP37" s="52"/>
      <c r="BQ37" s="53"/>
      <c r="BR37" s="50"/>
      <c r="BS37" s="50"/>
      <c r="BT37" s="52"/>
      <c r="BU37" s="51"/>
      <c r="BV37" s="50"/>
      <c r="BW37" s="50"/>
      <c r="BX37" s="52"/>
      <c r="BY37" s="53"/>
      <c r="BZ37" s="50"/>
      <c r="CA37" s="50"/>
      <c r="CB37" s="52"/>
      <c r="CC37" s="53"/>
      <c r="CD37" s="50"/>
      <c r="CE37" s="50"/>
      <c r="CF37" s="52"/>
      <c r="CG37" s="51"/>
      <c r="CH37" s="50"/>
      <c r="CI37" s="50"/>
      <c r="CJ37" s="52"/>
      <c r="CK37" s="53"/>
      <c r="CL37" s="50"/>
      <c r="CM37" s="50"/>
      <c r="CN37" s="52"/>
      <c r="CO37" s="53"/>
      <c r="CP37" s="50"/>
      <c r="CQ37" s="50"/>
      <c r="CR37" s="52"/>
      <c r="CS37" s="51"/>
      <c r="CT37" s="50"/>
      <c r="CU37" s="50"/>
      <c r="CV37" s="52"/>
      <c r="CW37" s="53"/>
      <c r="CX37" s="50"/>
      <c r="CY37" s="50"/>
      <c r="CZ37" s="52"/>
      <c r="DA37" s="53"/>
      <c r="DB37" s="50"/>
      <c r="DC37" s="50"/>
      <c r="DD37" s="53"/>
      <c r="DE37" s="50"/>
      <c r="DF37" s="50"/>
      <c r="DG37" s="52"/>
      <c r="DH37" s="53"/>
      <c r="DI37" s="50"/>
      <c r="DJ37" s="50"/>
      <c r="DK37" s="52"/>
      <c r="DL37" s="51"/>
      <c r="DM37" s="50"/>
      <c r="DN37" s="50"/>
      <c r="DO37" s="52"/>
      <c r="DP37" s="53"/>
      <c r="DQ37" s="50"/>
      <c r="DR37" s="50"/>
      <c r="DS37" s="52"/>
      <c r="DT37" s="53"/>
      <c r="DU37" s="50"/>
      <c r="DV37" s="50"/>
      <c r="DW37" s="52"/>
      <c r="DX37" s="51"/>
      <c r="DY37" s="50"/>
      <c r="DZ37" s="50"/>
      <c r="EA37" s="52"/>
      <c r="EB37" s="53"/>
      <c r="EC37" s="50"/>
      <c r="ED37" s="50"/>
      <c r="EE37" s="52"/>
      <c r="EF37" s="53"/>
      <c r="EG37" s="50"/>
      <c r="EH37" s="50"/>
      <c r="EI37" s="52"/>
      <c r="EJ37" s="51"/>
      <c r="EK37" s="50"/>
      <c r="EL37" s="50"/>
      <c r="EM37" s="52"/>
      <c r="EN37" s="53"/>
      <c r="EO37" s="50"/>
      <c r="EP37" s="50"/>
      <c r="EQ37" s="52"/>
      <c r="ER37" s="53"/>
      <c r="ES37" s="50"/>
      <c r="ET37" s="50"/>
      <c r="EU37" s="52"/>
      <c r="EV37" s="51"/>
      <c r="EW37" s="50"/>
      <c r="EX37" s="50"/>
      <c r="EY37" s="52"/>
      <c r="EZ37" s="53"/>
      <c r="FA37" s="50"/>
      <c r="FB37" s="50"/>
      <c r="FC37" s="52"/>
      <c r="FD37" s="53"/>
      <c r="FE37" s="50"/>
      <c r="FF37" s="50"/>
      <c r="FG37" s="52"/>
      <c r="FH37" s="51"/>
      <c r="FI37" s="50"/>
      <c r="FJ37" s="50"/>
      <c r="FK37" s="52"/>
      <c r="FL37" s="53"/>
      <c r="FM37" s="50"/>
      <c r="FN37" s="50"/>
      <c r="FO37" s="52"/>
      <c r="FP37" s="53"/>
      <c r="FQ37" s="50"/>
      <c r="FR37" s="50"/>
      <c r="FS37" s="52"/>
      <c r="FT37" s="51"/>
      <c r="FU37" s="50"/>
      <c r="FV37" s="50"/>
      <c r="FW37" s="52"/>
      <c r="FX37" s="53"/>
      <c r="FY37" s="50"/>
      <c r="FZ37" s="50"/>
      <c r="GA37" s="52"/>
      <c r="GB37" s="53"/>
      <c r="GC37" s="50"/>
      <c r="GD37" s="50"/>
      <c r="GE37" s="52"/>
      <c r="GF37" s="51"/>
      <c r="GG37" s="50"/>
      <c r="GH37" s="50"/>
      <c r="GI37" s="52"/>
      <c r="GJ37" s="53"/>
      <c r="GK37" s="50"/>
      <c r="GL37" s="50"/>
      <c r="GM37" s="52"/>
      <c r="GN37" s="53"/>
      <c r="GO37" s="50"/>
      <c r="GP37" s="50"/>
      <c r="GQ37" s="52"/>
      <c r="GR37" s="51"/>
      <c r="GS37" s="50"/>
      <c r="GT37" s="50"/>
      <c r="GU37" s="52"/>
      <c r="GV37" s="53"/>
      <c r="GW37" s="50"/>
      <c r="GX37" s="50"/>
      <c r="GY37" s="52"/>
      <c r="GZ37" s="53"/>
      <c r="HA37" s="50"/>
      <c r="HB37" s="50"/>
      <c r="HC37" s="52"/>
      <c r="HD37" s="51"/>
      <c r="HE37" s="50"/>
      <c r="HF37" s="50"/>
      <c r="HG37" s="52"/>
      <c r="HH37" s="53"/>
      <c r="HI37" s="50"/>
      <c r="HJ37" s="50"/>
      <c r="HK37" s="52"/>
      <c r="HL37" s="53"/>
      <c r="HM37" s="50"/>
      <c r="HN37" s="50"/>
      <c r="HO37" s="52"/>
      <c r="HP37" s="51"/>
      <c r="HQ37" s="50"/>
      <c r="HR37" s="50"/>
      <c r="HS37" s="52"/>
      <c r="HT37" s="53"/>
      <c r="HU37" s="50"/>
      <c r="HV37" s="50"/>
      <c r="HW37" s="52"/>
      <c r="HX37" s="53"/>
      <c r="HY37" s="50"/>
      <c r="HZ37" s="50"/>
      <c r="IA37" s="52"/>
      <c r="IB37" s="51"/>
      <c r="IC37" s="50"/>
      <c r="ID37" s="50"/>
      <c r="IE37" s="52"/>
    </row>
    <row r="38" spans="1:239" s="54" customFormat="1" ht="17.100000000000001" customHeight="1">
      <c r="A38" s="392" t="s">
        <v>317</v>
      </c>
      <c r="B38" s="388">
        <v>0</v>
      </c>
      <c r="C38" s="388">
        <v>0</v>
      </c>
      <c r="D38" s="407" t="s">
        <v>516</v>
      </c>
      <c r="E38" s="24"/>
      <c r="F38" s="349">
        <v>1576167</v>
      </c>
      <c r="G38" s="349">
        <v>1576169</v>
      </c>
      <c r="H38" s="390">
        <f t="shared" si="4"/>
        <v>99.999873110053557</v>
      </c>
      <c r="I38" s="24"/>
      <c r="J38" s="388">
        <v>0</v>
      </c>
      <c r="K38" s="388">
        <v>0</v>
      </c>
      <c r="L38" s="407" t="s">
        <v>516</v>
      </c>
      <c r="M38" s="51"/>
      <c r="N38" s="50"/>
      <c r="O38" s="50"/>
      <c r="P38" s="52"/>
      <c r="Q38" s="53"/>
      <c r="R38" s="50"/>
      <c r="S38" s="50"/>
      <c r="T38" s="52"/>
      <c r="U38" s="53"/>
      <c r="V38" s="50"/>
      <c r="W38" s="50"/>
      <c r="X38" s="52"/>
      <c r="Y38" s="51"/>
      <c r="Z38" s="50"/>
      <c r="AA38" s="50"/>
      <c r="AB38" s="52"/>
      <c r="AC38" s="53"/>
      <c r="AD38" s="50"/>
      <c r="AE38" s="50"/>
      <c r="AF38" s="52"/>
      <c r="AG38" s="53"/>
      <c r="AH38" s="50"/>
      <c r="AI38" s="50"/>
      <c r="AJ38" s="52"/>
      <c r="AK38" s="51"/>
      <c r="AL38" s="50"/>
      <c r="AM38" s="50"/>
      <c r="AN38" s="52"/>
      <c r="AO38" s="53"/>
      <c r="AP38" s="50"/>
      <c r="AQ38" s="50"/>
      <c r="AR38" s="52"/>
      <c r="AS38" s="53"/>
      <c r="AT38" s="50"/>
      <c r="AU38" s="50"/>
      <c r="AV38" s="52"/>
      <c r="AW38" s="51"/>
      <c r="AX38" s="50"/>
      <c r="AY38" s="50"/>
      <c r="AZ38" s="52"/>
      <c r="BA38" s="53"/>
      <c r="BB38" s="50"/>
      <c r="BC38" s="50"/>
      <c r="BD38" s="52"/>
      <c r="BE38" s="53"/>
      <c r="BF38" s="50"/>
      <c r="BG38" s="50"/>
      <c r="BH38" s="52"/>
      <c r="BI38" s="51"/>
      <c r="BJ38" s="50"/>
      <c r="BK38" s="50"/>
      <c r="BL38" s="52"/>
      <c r="BM38" s="53"/>
      <c r="BN38" s="50"/>
      <c r="BO38" s="50"/>
      <c r="BP38" s="52"/>
      <c r="BQ38" s="53"/>
      <c r="BR38" s="50"/>
      <c r="BS38" s="50"/>
      <c r="BT38" s="52"/>
      <c r="BU38" s="51"/>
      <c r="BV38" s="50"/>
      <c r="BW38" s="50"/>
      <c r="BX38" s="52"/>
      <c r="BY38" s="53"/>
      <c r="BZ38" s="50"/>
      <c r="CA38" s="50"/>
      <c r="CB38" s="52"/>
      <c r="CC38" s="53"/>
      <c r="CD38" s="50"/>
      <c r="CE38" s="50"/>
      <c r="CF38" s="52"/>
      <c r="CG38" s="51"/>
      <c r="CH38" s="50"/>
      <c r="CI38" s="50"/>
      <c r="CJ38" s="52"/>
      <c r="CK38" s="53"/>
      <c r="CL38" s="50"/>
      <c r="CM38" s="50"/>
      <c r="CN38" s="52"/>
      <c r="CO38" s="53"/>
      <c r="CP38" s="50"/>
      <c r="CQ38" s="50"/>
      <c r="CR38" s="52"/>
      <c r="CS38" s="51"/>
      <c r="CT38" s="50"/>
      <c r="CU38" s="50"/>
      <c r="CV38" s="52"/>
      <c r="CW38" s="53"/>
      <c r="CX38" s="50"/>
      <c r="CY38" s="50"/>
      <c r="CZ38" s="52"/>
      <c r="DA38" s="53"/>
      <c r="DB38" s="50"/>
      <c r="DC38" s="50"/>
      <c r="DD38" s="53"/>
      <c r="DE38" s="50"/>
      <c r="DF38" s="50"/>
      <c r="DG38" s="52"/>
      <c r="DH38" s="53"/>
      <c r="DI38" s="50"/>
      <c r="DJ38" s="50"/>
      <c r="DK38" s="52"/>
      <c r="DL38" s="51"/>
      <c r="DM38" s="50"/>
      <c r="DN38" s="50"/>
      <c r="DO38" s="52"/>
      <c r="DP38" s="53"/>
      <c r="DQ38" s="50"/>
      <c r="DR38" s="50"/>
      <c r="DS38" s="52"/>
      <c r="DT38" s="53"/>
      <c r="DU38" s="50"/>
      <c r="DV38" s="50"/>
      <c r="DW38" s="52"/>
      <c r="DX38" s="51"/>
      <c r="DY38" s="50"/>
      <c r="DZ38" s="50"/>
      <c r="EA38" s="52"/>
      <c r="EB38" s="53"/>
      <c r="EC38" s="50"/>
      <c r="ED38" s="50"/>
      <c r="EE38" s="52"/>
      <c r="EF38" s="53"/>
      <c r="EG38" s="50"/>
      <c r="EH38" s="50"/>
      <c r="EI38" s="52"/>
      <c r="EJ38" s="51"/>
      <c r="EK38" s="50"/>
      <c r="EL38" s="50"/>
      <c r="EM38" s="52"/>
      <c r="EN38" s="53"/>
      <c r="EO38" s="50"/>
      <c r="EP38" s="50"/>
      <c r="EQ38" s="52"/>
      <c r="ER38" s="53"/>
      <c r="ES38" s="50"/>
      <c r="ET38" s="50"/>
      <c r="EU38" s="52"/>
      <c r="EV38" s="51"/>
      <c r="EW38" s="50"/>
      <c r="EX38" s="50"/>
      <c r="EY38" s="52"/>
      <c r="EZ38" s="53"/>
      <c r="FA38" s="50"/>
      <c r="FB38" s="50"/>
      <c r="FC38" s="52"/>
      <c r="FD38" s="53"/>
      <c r="FE38" s="50"/>
      <c r="FF38" s="50"/>
      <c r="FG38" s="52"/>
      <c r="FH38" s="51"/>
      <c r="FI38" s="50"/>
      <c r="FJ38" s="50"/>
      <c r="FK38" s="52"/>
      <c r="FL38" s="53"/>
      <c r="FM38" s="50"/>
      <c r="FN38" s="50"/>
      <c r="FO38" s="52"/>
      <c r="FP38" s="53"/>
      <c r="FQ38" s="50"/>
      <c r="FR38" s="50"/>
      <c r="FS38" s="52"/>
      <c r="FT38" s="51"/>
      <c r="FU38" s="50"/>
      <c r="FV38" s="50"/>
      <c r="FW38" s="52"/>
      <c r="FX38" s="53"/>
      <c r="FY38" s="50"/>
      <c r="FZ38" s="50"/>
      <c r="GA38" s="52"/>
      <c r="GB38" s="53"/>
      <c r="GC38" s="50"/>
      <c r="GD38" s="50"/>
      <c r="GE38" s="52"/>
      <c r="GF38" s="51"/>
      <c r="GG38" s="50"/>
      <c r="GH38" s="50"/>
      <c r="GI38" s="52"/>
      <c r="GJ38" s="53"/>
      <c r="GK38" s="50"/>
      <c r="GL38" s="50"/>
      <c r="GM38" s="52"/>
      <c r="GN38" s="53"/>
      <c r="GO38" s="50"/>
      <c r="GP38" s="50"/>
      <c r="GQ38" s="52"/>
      <c r="GR38" s="51"/>
      <c r="GS38" s="50"/>
      <c r="GT38" s="50"/>
      <c r="GU38" s="52"/>
      <c r="GV38" s="53"/>
      <c r="GW38" s="50"/>
      <c r="GX38" s="50"/>
      <c r="GY38" s="52"/>
      <c r="GZ38" s="53"/>
      <c r="HA38" s="50"/>
      <c r="HB38" s="50"/>
      <c r="HC38" s="52"/>
      <c r="HD38" s="51"/>
      <c r="HE38" s="50"/>
      <c r="HF38" s="50"/>
      <c r="HG38" s="52"/>
      <c r="HH38" s="53"/>
      <c r="HI38" s="50"/>
      <c r="HJ38" s="50"/>
      <c r="HK38" s="52"/>
      <c r="HL38" s="53"/>
      <c r="HM38" s="50"/>
      <c r="HN38" s="50"/>
      <c r="HO38" s="52"/>
      <c r="HP38" s="51"/>
      <c r="HQ38" s="50"/>
      <c r="HR38" s="50"/>
      <c r="HS38" s="52"/>
      <c r="HT38" s="53"/>
      <c r="HU38" s="50"/>
      <c r="HV38" s="50"/>
      <c r="HW38" s="52"/>
      <c r="HX38" s="53"/>
      <c r="HY38" s="50"/>
      <c r="HZ38" s="50"/>
      <c r="IA38" s="52"/>
      <c r="IB38" s="51"/>
      <c r="IC38" s="50"/>
      <c r="ID38" s="50"/>
      <c r="IE38" s="52"/>
    </row>
    <row r="39" spans="1:239" s="54" customFormat="1" ht="17.100000000000001" customHeight="1">
      <c r="A39" s="392" t="s">
        <v>864</v>
      </c>
      <c r="B39" s="388">
        <v>0</v>
      </c>
      <c r="C39" s="388">
        <v>0</v>
      </c>
      <c r="D39" s="407" t="s">
        <v>516</v>
      </c>
      <c r="E39" s="24"/>
      <c r="F39" s="349">
        <v>804645</v>
      </c>
      <c r="G39" s="349">
        <v>804645</v>
      </c>
      <c r="H39" s="390">
        <f t="shared" si="4"/>
        <v>100</v>
      </c>
      <c r="I39" s="24"/>
      <c r="J39" s="388">
        <v>0</v>
      </c>
      <c r="K39" s="388">
        <v>0</v>
      </c>
      <c r="L39" s="407" t="s">
        <v>516</v>
      </c>
      <c r="M39" s="51"/>
      <c r="N39" s="50"/>
      <c r="O39" s="50"/>
      <c r="P39" s="52"/>
      <c r="Q39" s="53"/>
      <c r="R39" s="50"/>
      <c r="S39" s="50"/>
      <c r="T39" s="52"/>
      <c r="U39" s="53"/>
      <c r="V39" s="50"/>
      <c r="W39" s="50"/>
      <c r="X39" s="52"/>
      <c r="Y39" s="51"/>
      <c r="Z39" s="50"/>
      <c r="AA39" s="50"/>
      <c r="AB39" s="52"/>
      <c r="AC39" s="53"/>
      <c r="AD39" s="50"/>
      <c r="AE39" s="50"/>
      <c r="AF39" s="52"/>
      <c r="AG39" s="53"/>
      <c r="AH39" s="50"/>
      <c r="AI39" s="50"/>
      <c r="AJ39" s="52"/>
      <c r="AK39" s="51"/>
      <c r="AL39" s="50"/>
      <c r="AM39" s="50"/>
      <c r="AN39" s="52"/>
      <c r="AO39" s="53"/>
      <c r="AP39" s="50"/>
      <c r="AQ39" s="50"/>
      <c r="AR39" s="52"/>
      <c r="AS39" s="53"/>
      <c r="AT39" s="50"/>
      <c r="AU39" s="50"/>
      <c r="AV39" s="52"/>
      <c r="AW39" s="51"/>
      <c r="AX39" s="50"/>
      <c r="AY39" s="50"/>
      <c r="AZ39" s="52"/>
      <c r="BA39" s="53"/>
      <c r="BB39" s="50"/>
      <c r="BC39" s="50"/>
      <c r="BD39" s="52"/>
      <c r="BE39" s="53"/>
      <c r="BF39" s="50"/>
      <c r="BG39" s="50"/>
      <c r="BH39" s="52"/>
      <c r="BI39" s="51"/>
      <c r="BJ39" s="50"/>
      <c r="BK39" s="50"/>
      <c r="BL39" s="52"/>
      <c r="BM39" s="53"/>
      <c r="BN39" s="50"/>
      <c r="BO39" s="50"/>
      <c r="BP39" s="52"/>
      <c r="BQ39" s="53"/>
      <c r="BR39" s="50"/>
      <c r="BS39" s="50"/>
      <c r="BT39" s="52"/>
      <c r="BU39" s="51"/>
      <c r="BV39" s="50"/>
      <c r="BW39" s="50"/>
      <c r="BX39" s="52"/>
      <c r="BY39" s="53"/>
      <c r="BZ39" s="50"/>
      <c r="CA39" s="50"/>
      <c r="CB39" s="52"/>
      <c r="CC39" s="53"/>
      <c r="CD39" s="50"/>
      <c r="CE39" s="50"/>
      <c r="CF39" s="52"/>
      <c r="CG39" s="51"/>
      <c r="CH39" s="50"/>
      <c r="CI39" s="50"/>
      <c r="CJ39" s="52"/>
      <c r="CK39" s="53"/>
      <c r="CL39" s="50"/>
      <c r="CM39" s="50"/>
      <c r="CN39" s="52"/>
      <c r="CO39" s="53"/>
      <c r="CP39" s="50"/>
      <c r="CQ39" s="50"/>
      <c r="CR39" s="52"/>
      <c r="CS39" s="51"/>
      <c r="CT39" s="50"/>
      <c r="CU39" s="50"/>
      <c r="CV39" s="52"/>
      <c r="CW39" s="53"/>
      <c r="CX39" s="50"/>
      <c r="CY39" s="50"/>
      <c r="CZ39" s="52"/>
      <c r="DA39" s="53"/>
      <c r="DB39" s="50"/>
      <c r="DC39" s="50"/>
      <c r="DD39" s="53"/>
      <c r="DE39" s="50"/>
      <c r="DF39" s="50"/>
      <c r="DG39" s="52"/>
      <c r="DH39" s="53"/>
      <c r="DI39" s="50"/>
      <c r="DJ39" s="50"/>
      <c r="DK39" s="52"/>
      <c r="DL39" s="51"/>
      <c r="DM39" s="50"/>
      <c r="DN39" s="50"/>
      <c r="DO39" s="52"/>
      <c r="DP39" s="53"/>
      <c r="DQ39" s="50"/>
      <c r="DR39" s="50"/>
      <c r="DS39" s="52"/>
      <c r="DT39" s="53"/>
      <c r="DU39" s="50"/>
      <c r="DV39" s="50"/>
      <c r="DW39" s="52"/>
      <c r="DX39" s="51"/>
      <c r="DY39" s="50"/>
      <c r="DZ39" s="50"/>
      <c r="EA39" s="52"/>
      <c r="EB39" s="53"/>
      <c r="EC39" s="50"/>
      <c r="ED39" s="50"/>
      <c r="EE39" s="52"/>
      <c r="EF39" s="53"/>
      <c r="EG39" s="50"/>
      <c r="EH39" s="50"/>
      <c r="EI39" s="52"/>
      <c r="EJ39" s="51"/>
      <c r="EK39" s="50"/>
      <c r="EL39" s="50"/>
      <c r="EM39" s="52"/>
      <c r="EN39" s="53"/>
      <c r="EO39" s="50"/>
      <c r="EP39" s="50"/>
      <c r="EQ39" s="52"/>
      <c r="ER39" s="53"/>
      <c r="ES39" s="50"/>
      <c r="ET39" s="50"/>
      <c r="EU39" s="52"/>
      <c r="EV39" s="51"/>
      <c r="EW39" s="50"/>
      <c r="EX39" s="50"/>
      <c r="EY39" s="52"/>
      <c r="EZ39" s="53"/>
      <c r="FA39" s="50"/>
      <c r="FB39" s="50"/>
      <c r="FC39" s="52"/>
      <c r="FD39" s="53"/>
      <c r="FE39" s="50"/>
      <c r="FF39" s="50"/>
      <c r="FG39" s="52"/>
      <c r="FH39" s="51"/>
      <c r="FI39" s="50"/>
      <c r="FJ39" s="50"/>
      <c r="FK39" s="52"/>
      <c r="FL39" s="53"/>
      <c r="FM39" s="50"/>
      <c r="FN39" s="50"/>
      <c r="FO39" s="52"/>
      <c r="FP39" s="53"/>
      <c r="FQ39" s="50"/>
      <c r="FR39" s="50"/>
      <c r="FS39" s="52"/>
      <c r="FT39" s="51"/>
      <c r="FU39" s="50"/>
      <c r="FV39" s="50"/>
      <c r="FW39" s="52"/>
      <c r="FX39" s="53"/>
      <c r="FY39" s="50"/>
      <c r="FZ39" s="50"/>
      <c r="GA39" s="52"/>
      <c r="GB39" s="53"/>
      <c r="GC39" s="50"/>
      <c r="GD39" s="50"/>
      <c r="GE39" s="52"/>
      <c r="GF39" s="51"/>
      <c r="GG39" s="50"/>
      <c r="GH39" s="50"/>
      <c r="GI39" s="52"/>
      <c r="GJ39" s="53"/>
      <c r="GK39" s="50"/>
      <c r="GL39" s="50"/>
      <c r="GM39" s="52"/>
      <c r="GN39" s="53"/>
      <c r="GO39" s="50"/>
      <c r="GP39" s="50"/>
      <c r="GQ39" s="52"/>
      <c r="GR39" s="51"/>
      <c r="GS39" s="50"/>
      <c r="GT39" s="50"/>
      <c r="GU39" s="52"/>
      <c r="GV39" s="53"/>
      <c r="GW39" s="50"/>
      <c r="GX39" s="50"/>
      <c r="GY39" s="52"/>
      <c r="GZ39" s="53"/>
      <c r="HA39" s="50"/>
      <c r="HB39" s="50"/>
      <c r="HC39" s="52"/>
      <c r="HD39" s="51"/>
      <c r="HE39" s="50"/>
      <c r="HF39" s="50"/>
      <c r="HG39" s="52"/>
      <c r="HH39" s="53"/>
      <c r="HI39" s="50"/>
      <c r="HJ39" s="50"/>
      <c r="HK39" s="52"/>
      <c r="HL39" s="53"/>
      <c r="HM39" s="50"/>
      <c r="HN39" s="50"/>
      <c r="HO39" s="52"/>
      <c r="HP39" s="51"/>
      <c r="HQ39" s="50"/>
      <c r="HR39" s="50"/>
      <c r="HS39" s="52"/>
      <c r="HT39" s="53"/>
      <c r="HU39" s="50"/>
      <c r="HV39" s="50"/>
      <c r="HW39" s="52"/>
      <c r="HX39" s="53"/>
      <c r="HY39" s="50"/>
      <c r="HZ39" s="50"/>
      <c r="IA39" s="52"/>
      <c r="IB39" s="51"/>
      <c r="IC39" s="50"/>
      <c r="ID39" s="50"/>
      <c r="IE39" s="52"/>
    </row>
    <row r="40" spans="1:239" s="54" customFormat="1" ht="17.100000000000001" customHeight="1">
      <c r="A40" s="392" t="s">
        <v>722</v>
      </c>
      <c r="B40" s="388">
        <v>0</v>
      </c>
      <c r="C40" s="388">
        <v>0</v>
      </c>
      <c r="D40" s="407" t="s">
        <v>516</v>
      </c>
      <c r="E40" s="24"/>
      <c r="F40" s="349">
        <v>1062823</v>
      </c>
      <c r="G40" s="349">
        <v>2000000</v>
      </c>
      <c r="H40" s="390">
        <f t="shared" si="4"/>
        <v>53.141150000000003</v>
      </c>
      <c r="I40" s="24"/>
      <c r="J40" s="388">
        <v>0</v>
      </c>
      <c r="K40" s="388">
        <v>0</v>
      </c>
      <c r="L40" s="407" t="s">
        <v>516</v>
      </c>
      <c r="M40" s="51"/>
      <c r="N40" s="50"/>
      <c r="O40" s="50"/>
      <c r="P40" s="52"/>
      <c r="Q40" s="53"/>
      <c r="R40" s="50"/>
      <c r="S40" s="50"/>
      <c r="T40" s="52"/>
      <c r="U40" s="53"/>
      <c r="V40" s="50"/>
      <c r="W40" s="50"/>
      <c r="X40" s="52"/>
      <c r="Y40" s="51"/>
      <c r="Z40" s="50"/>
      <c r="AA40" s="50"/>
      <c r="AB40" s="52"/>
      <c r="AC40" s="53"/>
      <c r="AD40" s="50"/>
      <c r="AE40" s="50"/>
      <c r="AF40" s="52"/>
      <c r="AG40" s="53"/>
      <c r="AH40" s="50"/>
      <c r="AI40" s="50"/>
      <c r="AJ40" s="52"/>
      <c r="AK40" s="51"/>
      <c r="AL40" s="50"/>
      <c r="AM40" s="50"/>
      <c r="AN40" s="52"/>
      <c r="AO40" s="53"/>
      <c r="AP40" s="50"/>
      <c r="AQ40" s="50"/>
      <c r="AR40" s="52"/>
      <c r="AS40" s="53"/>
      <c r="AT40" s="50"/>
      <c r="AU40" s="50"/>
      <c r="AV40" s="52"/>
      <c r="AW40" s="51"/>
      <c r="AX40" s="50"/>
      <c r="AY40" s="50"/>
      <c r="AZ40" s="52"/>
      <c r="BA40" s="53"/>
      <c r="BB40" s="50"/>
      <c r="BC40" s="50"/>
      <c r="BD40" s="52"/>
      <c r="BE40" s="53"/>
      <c r="BF40" s="50"/>
      <c r="BG40" s="50"/>
      <c r="BH40" s="52"/>
      <c r="BI40" s="51"/>
      <c r="BJ40" s="50"/>
      <c r="BK40" s="50"/>
      <c r="BL40" s="52"/>
      <c r="BM40" s="53"/>
      <c r="BN40" s="50"/>
      <c r="BO40" s="50"/>
      <c r="BP40" s="52"/>
      <c r="BQ40" s="53"/>
      <c r="BR40" s="50"/>
      <c r="BS40" s="50"/>
      <c r="BT40" s="52"/>
      <c r="BU40" s="51"/>
      <c r="BV40" s="50"/>
      <c r="BW40" s="50"/>
      <c r="BX40" s="52"/>
      <c r="BY40" s="53"/>
      <c r="BZ40" s="50"/>
      <c r="CA40" s="50"/>
      <c r="CB40" s="52"/>
      <c r="CC40" s="53"/>
      <c r="CD40" s="50"/>
      <c r="CE40" s="50"/>
      <c r="CF40" s="52"/>
      <c r="CG40" s="51"/>
      <c r="CH40" s="50"/>
      <c r="CI40" s="50"/>
      <c r="CJ40" s="52"/>
      <c r="CK40" s="53"/>
      <c r="CL40" s="50"/>
      <c r="CM40" s="50"/>
      <c r="CN40" s="52"/>
      <c r="CO40" s="53"/>
      <c r="CP40" s="50"/>
      <c r="CQ40" s="50"/>
      <c r="CR40" s="52"/>
      <c r="CS40" s="51"/>
      <c r="CT40" s="50"/>
      <c r="CU40" s="50"/>
      <c r="CV40" s="52"/>
      <c r="CW40" s="53"/>
      <c r="CX40" s="50"/>
      <c r="CY40" s="50"/>
      <c r="CZ40" s="52"/>
      <c r="DA40" s="53"/>
      <c r="DB40" s="50"/>
      <c r="DC40" s="50"/>
      <c r="DD40" s="53"/>
      <c r="DE40" s="50"/>
      <c r="DF40" s="50"/>
      <c r="DG40" s="52"/>
      <c r="DH40" s="53"/>
      <c r="DI40" s="50"/>
      <c r="DJ40" s="50"/>
      <c r="DK40" s="52"/>
      <c r="DL40" s="51"/>
      <c r="DM40" s="50"/>
      <c r="DN40" s="50"/>
      <c r="DO40" s="52"/>
      <c r="DP40" s="53"/>
      <c r="DQ40" s="50"/>
      <c r="DR40" s="50"/>
      <c r="DS40" s="52"/>
      <c r="DT40" s="53"/>
      <c r="DU40" s="50"/>
      <c r="DV40" s="50"/>
      <c r="DW40" s="52"/>
      <c r="DX40" s="51"/>
      <c r="DY40" s="50"/>
      <c r="DZ40" s="50"/>
      <c r="EA40" s="52"/>
      <c r="EB40" s="53"/>
      <c r="EC40" s="50"/>
      <c r="ED40" s="50"/>
      <c r="EE40" s="52"/>
      <c r="EF40" s="53"/>
      <c r="EG40" s="50"/>
      <c r="EH40" s="50"/>
      <c r="EI40" s="52"/>
      <c r="EJ40" s="51"/>
      <c r="EK40" s="50"/>
      <c r="EL40" s="50"/>
      <c r="EM40" s="52"/>
      <c r="EN40" s="53"/>
      <c r="EO40" s="50"/>
      <c r="EP40" s="50"/>
      <c r="EQ40" s="52"/>
      <c r="ER40" s="53"/>
      <c r="ES40" s="50"/>
      <c r="ET40" s="50"/>
      <c r="EU40" s="52"/>
      <c r="EV40" s="51"/>
      <c r="EW40" s="50"/>
      <c r="EX40" s="50"/>
      <c r="EY40" s="52"/>
      <c r="EZ40" s="53"/>
      <c r="FA40" s="50"/>
      <c r="FB40" s="50"/>
      <c r="FC40" s="52"/>
      <c r="FD40" s="53"/>
      <c r="FE40" s="50"/>
      <c r="FF40" s="50"/>
      <c r="FG40" s="52"/>
      <c r="FH40" s="51"/>
      <c r="FI40" s="50"/>
      <c r="FJ40" s="50"/>
      <c r="FK40" s="52"/>
      <c r="FL40" s="53"/>
      <c r="FM40" s="50"/>
      <c r="FN40" s="50"/>
      <c r="FO40" s="52"/>
      <c r="FP40" s="53"/>
      <c r="FQ40" s="50"/>
      <c r="FR40" s="50"/>
      <c r="FS40" s="52"/>
      <c r="FT40" s="51"/>
      <c r="FU40" s="50"/>
      <c r="FV40" s="50"/>
      <c r="FW40" s="52"/>
      <c r="FX40" s="53"/>
      <c r="FY40" s="50"/>
      <c r="FZ40" s="50"/>
      <c r="GA40" s="52"/>
      <c r="GB40" s="53"/>
      <c r="GC40" s="50"/>
      <c r="GD40" s="50"/>
      <c r="GE40" s="52"/>
      <c r="GF40" s="51"/>
      <c r="GG40" s="50"/>
      <c r="GH40" s="50"/>
      <c r="GI40" s="52"/>
      <c r="GJ40" s="53"/>
      <c r="GK40" s="50"/>
      <c r="GL40" s="50"/>
      <c r="GM40" s="52"/>
      <c r="GN40" s="53"/>
      <c r="GO40" s="50"/>
      <c r="GP40" s="50"/>
      <c r="GQ40" s="52"/>
      <c r="GR40" s="51"/>
      <c r="GS40" s="50"/>
      <c r="GT40" s="50"/>
      <c r="GU40" s="52"/>
      <c r="GV40" s="53"/>
      <c r="GW40" s="50"/>
      <c r="GX40" s="50"/>
      <c r="GY40" s="52"/>
      <c r="GZ40" s="53"/>
      <c r="HA40" s="50"/>
      <c r="HB40" s="50"/>
      <c r="HC40" s="52"/>
      <c r="HD40" s="51"/>
      <c r="HE40" s="50"/>
      <c r="HF40" s="50"/>
      <c r="HG40" s="52"/>
      <c r="HH40" s="53"/>
      <c r="HI40" s="50"/>
      <c r="HJ40" s="50"/>
      <c r="HK40" s="52"/>
      <c r="HL40" s="53"/>
      <c r="HM40" s="50"/>
      <c r="HN40" s="50"/>
      <c r="HO40" s="52"/>
      <c r="HP40" s="51"/>
      <c r="HQ40" s="50"/>
      <c r="HR40" s="50"/>
      <c r="HS40" s="52"/>
      <c r="HT40" s="53"/>
      <c r="HU40" s="50"/>
      <c r="HV40" s="50"/>
      <c r="HW40" s="52"/>
      <c r="HX40" s="53"/>
      <c r="HY40" s="50"/>
      <c r="HZ40" s="50"/>
      <c r="IA40" s="52"/>
      <c r="IB40" s="51"/>
      <c r="IC40" s="50"/>
      <c r="ID40" s="50"/>
      <c r="IE40" s="52"/>
    </row>
    <row r="41" spans="1:239" s="50" customFormat="1" ht="17.100000000000001" customHeight="1">
      <c r="A41" s="392" t="s">
        <v>528</v>
      </c>
      <c r="B41" s="349">
        <v>10885</v>
      </c>
      <c r="C41" s="388">
        <v>0</v>
      </c>
      <c r="D41" s="407" t="s">
        <v>516</v>
      </c>
      <c r="E41" s="24"/>
      <c r="F41" s="349">
        <v>1127386</v>
      </c>
      <c r="G41" s="349">
        <v>1127386</v>
      </c>
      <c r="H41" s="390">
        <f t="shared" si="4"/>
        <v>100</v>
      </c>
      <c r="I41" s="24"/>
      <c r="J41" s="349">
        <v>113684</v>
      </c>
      <c r="K41" s="390">
        <v>200000</v>
      </c>
      <c r="L41" s="390">
        <f>J41/K41*100</f>
        <v>56.842000000000006</v>
      </c>
    </row>
    <row r="42" spans="1:239" s="50" customFormat="1" ht="17.100000000000001" customHeight="1">
      <c r="A42" s="387" t="s">
        <v>235</v>
      </c>
      <c r="B42" s="349">
        <v>164598429</v>
      </c>
      <c r="C42" s="349">
        <v>141425000</v>
      </c>
      <c r="D42" s="390">
        <f>B42/C42*100</f>
        <v>116.38566660774261</v>
      </c>
      <c r="E42" s="24"/>
      <c r="F42" s="349">
        <f>798298380+61884</f>
        <v>798360264</v>
      </c>
      <c r="G42" s="349">
        <v>878223603</v>
      </c>
      <c r="H42" s="390">
        <f t="shared" si="4"/>
        <v>90.906263652310429</v>
      </c>
      <c r="I42" s="24"/>
      <c r="J42" s="349">
        <f>112090556+94389</f>
        <v>112184945</v>
      </c>
      <c r="K42" s="390">
        <f>214982475+560000</f>
        <v>215542475</v>
      </c>
      <c r="L42" s="390">
        <f>J42/K42*100</f>
        <v>52.047720524690092</v>
      </c>
    </row>
    <row r="43" spans="1:239" s="50" customFormat="1" ht="17.100000000000001" customHeight="1">
      <c r="A43" s="392" t="s">
        <v>248</v>
      </c>
      <c r="B43" s="349">
        <v>2662346395</v>
      </c>
      <c r="C43" s="349">
        <v>2404200000</v>
      </c>
      <c r="D43" s="390">
        <f>B43/C43*100</f>
        <v>110.73730950004159</v>
      </c>
      <c r="E43" s="24"/>
      <c r="F43" s="388">
        <v>0</v>
      </c>
      <c r="G43" s="388">
        <v>0</v>
      </c>
      <c r="H43" s="400">
        <v>0</v>
      </c>
      <c r="I43" s="24"/>
      <c r="J43" s="388">
        <v>0</v>
      </c>
      <c r="K43" s="388">
        <v>0</v>
      </c>
      <c r="L43" s="407" t="s">
        <v>516</v>
      </c>
    </row>
    <row r="44" spans="1:239" s="50" customFormat="1" ht="17.100000000000001" customHeight="1">
      <c r="A44" s="392" t="s">
        <v>526</v>
      </c>
      <c r="B44" s="349">
        <v>1298057</v>
      </c>
      <c r="C44" s="349">
        <v>1144000</v>
      </c>
      <c r="D44" s="390">
        <f>B44/C44*100</f>
        <v>113.46652097902097</v>
      </c>
      <c r="E44" s="24"/>
      <c r="F44" s="349">
        <v>23801986</v>
      </c>
      <c r="G44" s="349">
        <v>23801987</v>
      </c>
      <c r="H44" s="390">
        <f t="shared" si="4"/>
        <v>99.999995798670085</v>
      </c>
      <c r="I44" s="24"/>
      <c r="J44" s="349">
        <v>10218255</v>
      </c>
      <c r="K44" s="390">
        <v>15879988</v>
      </c>
      <c r="L44" s="390">
        <f>J44/K44*100</f>
        <v>64.346742579402445</v>
      </c>
      <c r="M44" s="161"/>
    </row>
    <row r="45" spans="1:239" s="50" customFormat="1" ht="17.100000000000001" customHeight="1">
      <c r="A45" s="392" t="s">
        <v>589</v>
      </c>
      <c r="B45" s="349">
        <v>12515374</v>
      </c>
      <c r="C45" s="349">
        <v>8570000</v>
      </c>
      <c r="D45" s="390">
        <f>B45/C45*100</f>
        <v>146.03703617269545</v>
      </c>
      <c r="E45" s="391"/>
      <c r="F45" s="349">
        <v>9635613</v>
      </c>
      <c r="G45" s="349">
        <v>9770000</v>
      </c>
      <c r="H45" s="390">
        <f t="shared" si="4"/>
        <v>98.624493346980557</v>
      </c>
      <c r="I45" s="24"/>
      <c r="J45" s="349">
        <v>19073668</v>
      </c>
      <c r="K45" s="390">
        <v>27307797</v>
      </c>
      <c r="L45" s="390">
        <f>J45/K45*100</f>
        <v>69.846967150078058</v>
      </c>
      <c r="M45" s="49"/>
    </row>
    <row r="46" spans="1:239" s="50" customFormat="1" ht="17.100000000000001" customHeight="1">
      <c r="A46" s="392" t="s">
        <v>201</v>
      </c>
      <c r="B46" s="349">
        <v>14151</v>
      </c>
      <c r="C46" s="349">
        <v>5000</v>
      </c>
      <c r="D46" s="390">
        <f>B46/C46*100</f>
        <v>283.02</v>
      </c>
      <c r="E46" s="24"/>
      <c r="F46" s="349">
        <v>6189898</v>
      </c>
      <c r="G46" s="349">
        <v>6189898</v>
      </c>
      <c r="H46" s="390">
        <f t="shared" si="4"/>
        <v>100</v>
      </c>
      <c r="I46" s="24"/>
      <c r="J46" s="349">
        <v>213833</v>
      </c>
      <c r="K46" s="390">
        <v>1217388</v>
      </c>
      <c r="L46" s="390">
        <f>J46/K46*100</f>
        <v>17.564901247589102</v>
      </c>
    </row>
    <row r="47" spans="1:239" s="50" customFormat="1" ht="17.100000000000001" customHeight="1">
      <c r="A47" s="392" t="s">
        <v>840</v>
      </c>
      <c r="B47" s="388">
        <v>0</v>
      </c>
      <c r="C47" s="388">
        <v>0</v>
      </c>
      <c r="D47" s="407" t="s">
        <v>516</v>
      </c>
      <c r="E47" s="24"/>
      <c r="F47" s="349">
        <v>1362257</v>
      </c>
      <c r="G47" s="349">
        <v>1684000</v>
      </c>
      <c r="H47" s="390">
        <f t="shared" si="4"/>
        <v>80.894121140142516</v>
      </c>
      <c r="I47" s="24"/>
      <c r="J47" s="388">
        <v>0</v>
      </c>
      <c r="K47" s="388">
        <v>0</v>
      </c>
      <c r="L47" s="407" t="s">
        <v>516</v>
      </c>
    </row>
    <row r="48" spans="1:239" s="50" customFormat="1" ht="17.100000000000001" customHeight="1">
      <c r="A48" s="392" t="s">
        <v>862</v>
      </c>
      <c r="B48" s="349">
        <v>1704235</v>
      </c>
      <c r="C48" s="349">
        <v>1503000</v>
      </c>
      <c r="D48" s="390">
        <f>B48/C48*100</f>
        <v>113.3888888888889</v>
      </c>
      <c r="E48" s="24"/>
      <c r="F48" s="349">
        <v>8684942</v>
      </c>
      <c r="G48" s="349">
        <v>8725000</v>
      </c>
      <c r="H48" s="390">
        <f t="shared" si="4"/>
        <v>99.540882521489976</v>
      </c>
      <c r="I48" s="24"/>
      <c r="J48" s="349">
        <v>1449195</v>
      </c>
      <c r="K48" s="390">
        <v>9188735</v>
      </c>
      <c r="L48" s="390">
        <f>J48/K48*100</f>
        <v>15.771430996758532</v>
      </c>
    </row>
    <row r="49" spans="1:13" s="50" customFormat="1" ht="17.100000000000001" customHeight="1">
      <c r="A49" s="392" t="s">
        <v>588</v>
      </c>
      <c r="B49" s="388">
        <v>0</v>
      </c>
      <c r="C49" s="388">
        <v>0</v>
      </c>
      <c r="D49" s="407" t="s">
        <v>516</v>
      </c>
      <c r="E49" s="24"/>
      <c r="F49" s="349">
        <v>14995639</v>
      </c>
      <c r="G49" s="349">
        <v>15011000</v>
      </c>
      <c r="H49" s="390">
        <f t="shared" si="4"/>
        <v>99.897668376523882</v>
      </c>
      <c r="I49" s="24"/>
      <c r="J49" s="388">
        <v>0</v>
      </c>
      <c r="K49" s="388">
        <v>0</v>
      </c>
      <c r="L49" s="407" t="s">
        <v>516</v>
      </c>
    </row>
    <row r="50" spans="1:13" s="50" customFormat="1" ht="17.100000000000001" customHeight="1">
      <c r="A50" s="392" t="s">
        <v>724</v>
      </c>
      <c r="B50" s="349">
        <v>1873</v>
      </c>
      <c r="C50" s="388">
        <v>0</v>
      </c>
      <c r="D50" s="407" t="s">
        <v>516</v>
      </c>
      <c r="E50" s="24"/>
      <c r="F50" s="349">
        <v>12311351</v>
      </c>
      <c r="G50" s="349">
        <v>12311351</v>
      </c>
      <c r="H50" s="390">
        <f t="shared" si="4"/>
        <v>100</v>
      </c>
      <c r="I50" s="24"/>
      <c r="J50" s="349">
        <v>184630</v>
      </c>
      <c r="K50" s="390">
        <v>270717</v>
      </c>
      <c r="L50" s="390">
        <f>J50/K50*100</f>
        <v>68.200371605772816</v>
      </c>
    </row>
    <row r="51" spans="1:13" s="50" customFormat="1" ht="17.100000000000001" customHeight="1">
      <c r="A51" s="401" t="s">
        <v>529</v>
      </c>
      <c r="B51" s="349">
        <v>24264</v>
      </c>
      <c r="C51" s="349">
        <v>10000</v>
      </c>
      <c r="D51" s="390">
        <f>B51/C51*100</f>
        <v>242.64000000000001</v>
      </c>
      <c r="E51" s="24"/>
      <c r="F51" s="349">
        <v>4579012</v>
      </c>
      <c r="G51" s="349">
        <v>4579012</v>
      </c>
      <c r="H51" s="390">
        <f t="shared" si="4"/>
        <v>100</v>
      </c>
      <c r="I51" s="24"/>
      <c r="J51" s="349">
        <v>2608839</v>
      </c>
      <c r="K51" s="390">
        <v>3511335</v>
      </c>
      <c r="L51" s="390">
        <f>J51/K51*100</f>
        <v>74.297638932201011</v>
      </c>
    </row>
    <row r="52" spans="1:13" s="50" customFormat="1" ht="17.100000000000001" customHeight="1">
      <c r="A52" s="392" t="s">
        <v>215</v>
      </c>
      <c r="B52" s="349">
        <v>22671205</v>
      </c>
      <c r="C52" s="349">
        <v>11365000</v>
      </c>
      <c r="D52" s="390">
        <f>B52/C52*100</f>
        <v>199.4826660800704</v>
      </c>
      <c r="E52" s="24"/>
      <c r="F52" s="349">
        <v>6470564</v>
      </c>
      <c r="G52" s="349">
        <v>6470565</v>
      </c>
      <c r="H52" s="390">
        <f t="shared" si="4"/>
        <v>99.999984545399045</v>
      </c>
      <c r="I52" s="24"/>
      <c r="J52" s="349">
        <v>1776818</v>
      </c>
      <c r="K52" s="390">
        <v>5081818</v>
      </c>
      <c r="L52" s="390">
        <f>J52/K52*100</f>
        <v>34.964219497825383</v>
      </c>
    </row>
    <row r="53" spans="1:13" s="50" customFormat="1" ht="17.100000000000001" customHeight="1">
      <c r="A53" s="392" t="s">
        <v>242</v>
      </c>
      <c r="B53" s="349">
        <v>34588</v>
      </c>
      <c r="C53" s="349">
        <v>3000</v>
      </c>
      <c r="D53" s="390">
        <f>B53/C53*100</f>
        <v>1152.9333333333334</v>
      </c>
      <c r="E53" s="24"/>
      <c r="F53" s="349">
        <v>7874088</v>
      </c>
      <c r="G53" s="349">
        <v>8338000</v>
      </c>
      <c r="H53" s="390">
        <f t="shared" si="4"/>
        <v>94.436171743823465</v>
      </c>
      <c r="I53" s="24"/>
      <c r="J53" s="349">
        <v>1255961</v>
      </c>
      <c r="K53" s="390">
        <v>9754755</v>
      </c>
      <c r="L53" s="390">
        <f>J53/K53*100</f>
        <v>12.875372062137902</v>
      </c>
    </row>
    <row r="54" spans="1:13" s="50" customFormat="1" ht="15.75" hidden="1" customHeight="1">
      <c r="A54" s="392" t="s">
        <v>218</v>
      </c>
      <c r="B54" s="349"/>
      <c r="C54" s="349"/>
      <c r="D54" s="391" t="s">
        <v>516</v>
      </c>
      <c r="E54" s="24"/>
      <c r="F54" s="349"/>
      <c r="G54" s="349"/>
      <c r="H54" s="391" t="s">
        <v>516</v>
      </c>
      <c r="I54" s="24"/>
      <c r="J54" s="349"/>
      <c r="K54" s="390"/>
      <c r="L54" s="391" t="s">
        <v>516</v>
      </c>
    </row>
    <row r="55" spans="1:13" s="50" customFormat="1" ht="17.100000000000001" customHeight="1">
      <c r="A55" s="392" t="s">
        <v>318</v>
      </c>
      <c r="B55" s="349">
        <v>97643744</v>
      </c>
      <c r="C55" s="349">
        <v>111487000</v>
      </c>
      <c r="D55" s="390">
        <f>B55/C55*100</f>
        <v>87.5830760537103</v>
      </c>
      <c r="E55" s="24"/>
      <c r="F55" s="349">
        <v>17035966</v>
      </c>
      <c r="G55" s="349">
        <v>16505000</v>
      </c>
      <c r="H55" s="390">
        <f>F55/G55*100</f>
        <v>103.21700090881552</v>
      </c>
      <c r="I55" s="24"/>
      <c r="J55" s="349">
        <v>1626679</v>
      </c>
      <c r="K55" s="390">
        <v>4652150</v>
      </c>
      <c r="L55" s="390">
        <f>J55/K55*100</f>
        <v>34.96617692894683</v>
      </c>
    </row>
    <row r="56" spans="1:13" s="50" customFormat="1" ht="17.100000000000001" hidden="1" customHeight="1">
      <c r="A56" s="392" t="s">
        <v>607</v>
      </c>
      <c r="B56" s="388">
        <v>0</v>
      </c>
      <c r="C56" s="388">
        <v>0</v>
      </c>
      <c r="D56" s="402" t="s">
        <v>516</v>
      </c>
      <c r="E56" s="24"/>
      <c r="F56" s="388">
        <v>0</v>
      </c>
      <c r="G56" s="388">
        <v>0</v>
      </c>
      <c r="H56" s="389" t="s">
        <v>516</v>
      </c>
      <c r="I56" s="24"/>
      <c r="J56" s="349" t="s">
        <v>516</v>
      </c>
      <c r="K56" s="390" t="s">
        <v>516</v>
      </c>
      <c r="L56" s="389" t="s">
        <v>516</v>
      </c>
    </row>
    <row r="57" spans="1:13" s="50" customFormat="1" ht="17.100000000000001" customHeight="1">
      <c r="A57" s="392" t="s">
        <v>647</v>
      </c>
      <c r="B57" s="388">
        <v>0</v>
      </c>
      <c r="C57" s="388">
        <v>0</v>
      </c>
      <c r="D57" s="407" t="s">
        <v>516</v>
      </c>
      <c r="E57" s="24"/>
      <c r="F57" s="349">
        <v>39247352</v>
      </c>
      <c r="G57" s="349">
        <v>38500000</v>
      </c>
      <c r="H57" s="390">
        <f>F57/G57*100</f>
        <v>101.94117402597402</v>
      </c>
      <c r="I57" s="24"/>
      <c r="J57" s="349">
        <v>9702410</v>
      </c>
      <c r="K57" s="390">
        <v>17860000</v>
      </c>
      <c r="L57" s="390">
        <f>J57/K57*100</f>
        <v>54.324804031354979</v>
      </c>
    </row>
    <row r="58" spans="1:13" s="50" customFormat="1" ht="18" hidden="1" customHeight="1">
      <c r="A58" s="392" t="s">
        <v>796</v>
      </c>
      <c r="B58" s="388">
        <v>0</v>
      </c>
      <c r="C58" s="388">
        <v>0</v>
      </c>
      <c r="D58" s="389" t="s">
        <v>516</v>
      </c>
      <c r="E58" s="24"/>
      <c r="F58" s="349"/>
      <c r="G58" s="349"/>
      <c r="H58" s="390"/>
      <c r="I58" s="24"/>
      <c r="J58" s="349"/>
      <c r="K58" s="390"/>
      <c r="L58" s="390"/>
    </row>
    <row r="59" spans="1:13" s="50" customFormat="1" ht="18" customHeight="1" thickBot="1">
      <c r="A59" s="403" t="s">
        <v>2</v>
      </c>
      <c r="B59" s="29">
        <f>SUM(B5:B57)</f>
        <v>3089469108</v>
      </c>
      <c r="C59" s="29">
        <f>SUM(C5:C57)</f>
        <v>2793305000</v>
      </c>
      <c r="D59" s="195">
        <f>B59/C59*100</f>
        <v>110.60264124397443</v>
      </c>
      <c r="E59" s="404"/>
      <c r="F59" s="29">
        <f>SUM(F5:F58)</f>
        <v>3096230245</v>
      </c>
      <c r="G59" s="29">
        <f>SUM(G5:G58)</f>
        <v>3152743000</v>
      </c>
      <c r="H59" s="195">
        <f>F59/G59*100</f>
        <v>98.207505178823652</v>
      </c>
      <c r="I59" s="404"/>
      <c r="J59" s="29">
        <f>SUM(J5:J58)</f>
        <v>448304933</v>
      </c>
      <c r="K59" s="195">
        <f>SUM(K5:K58)</f>
        <v>825562104</v>
      </c>
      <c r="L59" s="195">
        <f>J59/K59*100</f>
        <v>54.302993176149961</v>
      </c>
    </row>
    <row r="60" spans="1:13" ht="10.5" hidden="1" customHeight="1" thickTop="1">
      <c r="A60" s="25"/>
      <c r="B60" s="25"/>
      <c r="C60" s="25"/>
      <c r="D60" s="405"/>
      <c r="E60" s="25"/>
      <c r="F60" s="25"/>
      <c r="G60" s="25"/>
      <c r="H60" s="405"/>
      <c r="I60" s="25"/>
      <c r="J60" s="25"/>
      <c r="K60" s="25"/>
      <c r="L60" s="405"/>
      <c r="M60" s="160"/>
    </row>
    <row r="61" spans="1:13" ht="17.25" customHeight="1" thickTop="1">
      <c r="A61" s="160"/>
      <c r="B61" s="160"/>
      <c r="C61" s="160"/>
      <c r="D61" s="160"/>
      <c r="E61" s="160"/>
      <c r="F61" s="160"/>
      <c r="G61" s="160"/>
      <c r="H61" s="160"/>
      <c r="I61" s="160"/>
      <c r="J61" s="160"/>
      <c r="K61" s="160"/>
      <c r="L61" s="162"/>
      <c r="M61" s="160"/>
    </row>
    <row r="62" spans="1:13" ht="17.25" customHeight="1">
      <c r="A62" s="160"/>
      <c r="B62" s="160"/>
      <c r="C62" s="160"/>
      <c r="D62" s="162"/>
      <c r="E62" s="160"/>
      <c r="F62" s="160"/>
      <c r="G62" s="160"/>
      <c r="H62" s="162"/>
      <c r="I62" s="160"/>
      <c r="J62" s="160"/>
      <c r="K62" s="160"/>
      <c r="L62" s="162"/>
      <c r="M62" s="160"/>
    </row>
    <row r="63" spans="1:13" ht="17.25" customHeight="1">
      <c r="A63" s="160"/>
      <c r="B63" s="160"/>
      <c r="C63" s="160"/>
      <c r="D63" s="162"/>
      <c r="E63" s="160"/>
      <c r="F63" s="160"/>
      <c r="G63" s="160"/>
      <c r="H63" s="162"/>
      <c r="I63" s="160"/>
      <c r="J63" s="160"/>
      <c r="K63" s="160"/>
      <c r="L63" s="162"/>
      <c r="M63" s="160"/>
    </row>
    <row r="64" spans="1:13" ht="17.25" customHeight="1">
      <c r="A64" s="160"/>
      <c r="B64" s="160"/>
      <c r="C64" s="160"/>
      <c r="D64" s="162"/>
      <c r="E64" s="160"/>
      <c r="F64" s="160"/>
      <c r="G64" s="160"/>
      <c r="H64" s="162"/>
      <c r="I64" s="160"/>
      <c r="J64" s="160"/>
      <c r="K64" s="160"/>
      <c r="L64" s="162"/>
      <c r="M64" s="160"/>
    </row>
    <row r="65" spans="1:13" ht="17.25" customHeight="1">
      <c r="A65" s="160"/>
      <c r="B65" s="160"/>
      <c r="C65" s="160"/>
      <c r="D65" s="162"/>
      <c r="E65" s="160"/>
      <c r="F65" s="160"/>
      <c r="G65" s="160"/>
      <c r="H65" s="162"/>
      <c r="I65" s="160"/>
      <c r="J65" s="160"/>
      <c r="K65" s="160"/>
      <c r="L65" s="162"/>
      <c r="M65" s="160"/>
    </row>
    <row r="66" spans="1:13" ht="17.25" customHeight="1">
      <c r="A66" s="160"/>
      <c r="B66" s="160"/>
      <c r="C66" s="160"/>
      <c r="D66" s="162"/>
      <c r="E66" s="160"/>
      <c r="F66" s="160"/>
      <c r="G66" s="160"/>
      <c r="H66" s="162"/>
      <c r="I66" s="160"/>
      <c r="J66" s="160"/>
      <c r="K66" s="160"/>
      <c r="L66" s="162"/>
      <c r="M66" s="160"/>
    </row>
    <row r="67" spans="1:13" ht="17.25" customHeight="1">
      <c r="A67" s="163"/>
      <c r="B67" s="160"/>
      <c r="C67" s="160"/>
      <c r="D67" s="162"/>
      <c r="E67" s="160"/>
      <c r="F67" s="160"/>
      <c r="G67" s="160"/>
      <c r="H67" s="162"/>
      <c r="I67" s="160"/>
      <c r="J67" s="160"/>
      <c r="K67" s="160"/>
      <c r="L67" s="162"/>
      <c r="M67" s="160"/>
    </row>
    <row r="68" spans="1:13" ht="17.25" customHeight="1">
      <c r="A68" s="160"/>
      <c r="B68" s="160"/>
      <c r="C68" s="160"/>
      <c r="D68" s="162"/>
      <c r="E68" s="160"/>
      <c r="F68" s="160"/>
      <c r="G68" s="160"/>
      <c r="H68" s="162"/>
      <c r="I68" s="160"/>
      <c r="J68" s="160"/>
      <c r="K68" s="160"/>
      <c r="L68" s="162"/>
      <c r="M68" s="160"/>
    </row>
    <row r="69" spans="1:13" ht="17.25" customHeight="1">
      <c r="A69" s="160"/>
      <c r="B69" s="160"/>
      <c r="C69" s="160"/>
      <c r="D69" s="162"/>
      <c r="E69" s="160"/>
      <c r="F69" s="160"/>
      <c r="G69" s="160"/>
      <c r="H69" s="162"/>
      <c r="I69" s="160"/>
      <c r="J69" s="160"/>
      <c r="K69" s="160"/>
      <c r="L69" s="162"/>
      <c r="M69" s="160"/>
    </row>
    <row r="70" spans="1:13" ht="17.25" customHeight="1">
      <c r="A70" s="160"/>
      <c r="B70" s="160"/>
      <c r="C70" s="160"/>
      <c r="D70" s="162"/>
      <c r="E70" s="160"/>
      <c r="F70" s="160"/>
      <c r="G70" s="160"/>
      <c r="H70" s="162"/>
      <c r="I70" s="160"/>
      <c r="J70" s="160"/>
      <c r="K70" s="160"/>
      <c r="L70" s="162"/>
      <c r="M70" s="160"/>
    </row>
    <row r="71" spans="1:13" ht="17.25" customHeight="1">
      <c r="A71" s="160"/>
      <c r="B71" s="160"/>
      <c r="C71" s="160"/>
      <c r="D71" s="162"/>
      <c r="E71" s="160"/>
      <c r="F71" s="160"/>
      <c r="G71" s="160"/>
      <c r="H71" s="162"/>
      <c r="I71" s="160"/>
      <c r="J71" s="160"/>
      <c r="K71" s="160"/>
      <c r="L71" s="162"/>
      <c r="M71" s="160"/>
    </row>
    <row r="72" spans="1:13" ht="17.25" customHeight="1">
      <c r="A72" s="160"/>
      <c r="B72" s="160"/>
      <c r="C72" s="160"/>
      <c r="D72" s="162"/>
      <c r="E72" s="160"/>
      <c r="F72" s="160"/>
      <c r="G72" s="160"/>
      <c r="H72" s="162"/>
      <c r="I72" s="160"/>
      <c r="J72" s="160"/>
      <c r="K72" s="160"/>
      <c r="L72" s="162"/>
      <c r="M72" s="160"/>
    </row>
    <row r="73" spans="1:13" ht="17.25" customHeight="1">
      <c r="A73" s="160"/>
      <c r="B73" s="160"/>
      <c r="C73" s="160"/>
      <c r="D73" s="162"/>
      <c r="E73" s="160"/>
      <c r="F73" s="160"/>
      <c r="G73" s="160"/>
      <c r="H73" s="162"/>
      <c r="I73" s="160"/>
      <c r="J73" s="160"/>
      <c r="K73" s="160"/>
      <c r="L73" s="162"/>
      <c r="M73" s="160"/>
    </row>
    <row r="74" spans="1:13" ht="17.25" customHeight="1">
      <c r="A74" s="160"/>
      <c r="B74" s="160"/>
      <c r="C74" s="160"/>
      <c r="D74" s="162"/>
      <c r="E74" s="160"/>
      <c r="F74" s="160"/>
      <c r="G74" s="160"/>
      <c r="H74" s="162"/>
      <c r="I74" s="160"/>
      <c r="J74" s="160"/>
      <c r="K74" s="160"/>
      <c r="L74" s="162"/>
      <c r="M74" s="160"/>
    </row>
    <row r="75" spans="1:13" ht="17.25" customHeight="1">
      <c r="A75" s="160"/>
      <c r="B75" s="160"/>
      <c r="C75" s="160"/>
      <c r="D75" s="162"/>
      <c r="E75" s="160"/>
      <c r="F75" s="160"/>
      <c r="G75" s="160"/>
      <c r="H75" s="162"/>
      <c r="I75" s="160"/>
      <c r="J75" s="160"/>
      <c r="K75" s="160"/>
      <c r="L75" s="162"/>
      <c r="M75" s="160"/>
    </row>
    <row r="76" spans="1:13" ht="17.25" customHeight="1">
      <c r="A76" s="160"/>
      <c r="B76" s="160"/>
      <c r="C76" s="160"/>
      <c r="D76" s="162"/>
      <c r="E76" s="160"/>
      <c r="F76" s="160"/>
      <c r="G76" s="160"/>
      <c r="H76" s="162"/>
      <c r="I76" s="160"/>
      <c r="J76" s="160"/>
      <c r="K76" s="160"/>
      <c r="L76" s="162"/>
      <c r="M76" s="160"/>
    </row>
    <row r="77" spans="1:13" ht="17.25" customHeight="1">
      <c r="A77" s="160"/>
      <c r="B77" s="160"/>
      <c r="C77" s="160"/>
      <c r="D77" s="162"/>
      <c r="E77" s="160"/>
      <c r="F77" s="160"/>
      <c r="G77" s="160"/>
      <c r="H77" s="162"/>
      <c r="I77" s="160"/>
      <c r="J77" s="160"/>
      <c r="K77" s="160"/>
      <c r="L77" s="162"/>
      <c r="M77" s="160"/>
    </row>
    <row r="78" spans="1:13" ht="17.25" customHeight="1">
      <c r="A78" s="160"/>
      <c r="B78" s="160"/>
      <c r="C78" s="160"/>
      <c r="D78" s="162"/>
      <c r="E78" s="160"/>
      <c r="F78" s="160"/>
      <c r="G78" s="160"/>
      <c r="H78" s="162"/>
      <c r="I78" s="160"/>
      <c r="J78" s="160"/>
      <c r="K78" s="160"/>
      <c r="L78" s="162"/>
      <c r="M78" s="160"/>
    </row>
    <row r="79" spans="1:13" ht="17.25" customHeight="1">
      <c r="A79" s="160"/>
      <c r="B79" s="160"/>
      <c r="C79" s="160"/>
      <c r="D79" s="162"/>
      <c r="E79" s="160"/>
      <c r="F79" s="160"/>
      <c r="G79" s="160"/>
      <c r="H79" s="162"/>
      <c r="I79" s="160"/>
      <c r="J79" s="160"/>
      <c r="K79" s="160"/>
      <c r="L79" s="162"/>
      <c r="M79" s="160"/>
    </row>
    <row r="80" spans="1:13" ht="17.25" customHeight="1">
      <c r="A80" s="160"/>
      <c r="B80" s="160"/>
      <c r="C80" s="160"/>
      <c r="D80" s="162"/>
      <c r="E80" s="160"/>
      <c r="F80" s="160"/>
      <c r="G80" s="160"/>
      <c r="H80" s="162"/>
      <c r="I80" s="160"/>
      <c r="J80" s="160"/>
      <c r="K80" s="160"/>
      <c r="L80" s="162"/>
      <c r="M80" s="160"/>
    </row>
    <row r="81" spans="1:13" ht="17.25" customHeight="1">
      <c r="A81" s="160"/>
      <c r="B81" s="160"/>
      <c r="C81" s="160"/>
      <c r="D81" s="162"/>
      <c r="E81" s="160"/>
      <c r="F81" s="160"/>
      <c r="G81" s="160"/>
      <c r="H81" s="162"/>
      <c r="I81" s="160"/>
      <c r="J81" s="160"/>
      <c r="K81" s="160"/>
      <c r="L81" s="162"/>
      <c r="M81" s="160"/>
    </row>
    <row r="82" spans="1:13" ht="17.25" customHeight="1">
      <c r="A82" s="160"/>
      <c r="B82" s="160"/>
      <c r="C82" s="160"/>
      <c r="D82" s="162"/>
      <c r="E82" s="160"/>
      <c r="F82" s="160"/>
      <c r="G82" s="160"/>
      <c r="H82" s="162"/>
      <c r="I82" s="160"/>
      <c r="J82" s="160"/>
      <c r="K82" s="160"/>
      <c r="L82" s="162"/>
      <c r="M82" s="160"/>
    </row>
    <row r="83" spans="1:13" ht="17.25" customHeight="1">
      <c r="A83" s="160"/>
      <c r="B83" s="160"/>
      <c r="C83" s="160"/>
      <c r="D83" s="162"/>
      <c r="E83" s="160"/>
      <c r="F83" s="160"/>
      <c r="G83" s="160"/>
      <c r="H83" s="162"/>
      <c r="I83" s="160"/>
      <c r="J83" s="160"/>
      <c r="K83" s="160"/>
      <c r="L83" s="162"/>
      <c r="M83" s="160"/>
    </row>
    <row r="84" spans="1:13" ht="17.25" customHeight="1">
      <c r="A84" s="160"/>
      <c r="B84" s="160"/>
      <c r="C84" s="160"/>
      <c r="D84" s="162"/>
      <c r="E84" s="160"/>
      <c r="F84" s="160"/>
      <c r="G84" s="160"/>
      <c r="H84" s="162"/>
      <c r="I84" s="160"/>
      <c r="J84" s="160"/>
      <c r="K84" s="160"/>
      <c r="L84" s="162"/>
      <c r="M84" s="160"/>
    </row>
    <row r="85" spans="1:13" ht="17.25" customHeight="1">
      <c r="A85" s="160"/>
      <c r="B85" s="160"/>
      <c r="C85" s="160"/>
      <c r="D85" s="162"/>
      <c r="E85" s="160"/>
      <c r="F85" s="160"/>
      <c r="G85" s="160"/>
      <c r="H85" s="162"/>
      <c r="I85" s="160"/>
      <c r="J85" s="160"/>
      <c r="K85" s="160"/>
      <c r="L85" s="162"/>
      <c r="M85" s="160"/>
    </row>
    <row r="86" spans="1:13" ht="17.25" customHeight="1">
      <c r="A86" s="160"/>
      <c r="B86" s="160"/>
      <c r="C86" s="160"/>
      <c r="D86" s="162"/>
      <c r="E86" s="160"/>
      <c r="F86" s="160"/>
      <c r="G86" s="160"/>
      <c r="H86" s="162"/>
      <c r="I86" s="160"/>
      <c r="J86" s="160"/>
      <c r="K86" s="160"/>
      <c r="L86" s="162"/>
      <c r="M86" s="160"/>
    </row>
    <row r="87" spans="1:13" ht="17.25" customHeight="1">
      <c r="A87" s="160"/>
      <c r="B87" s="160"/>
      <c r="C87" s="160"/>
      <c r="D87" s="162"/>
      <c r="E87" s="160"/>
      <c r="F87" s="160"/>
      <c r="G87" s="160"/>
      <c r="H87" s="162"/>
      <c r="I87" s="160"/>
      <c r="J87" s="160"/>
      <c r="K87" s="160"/>
      <c r="L87" s="162"/>
      <c r="M87" s="160"/>
    </row>
    <row r="88" spans="1:13" ht="17.25" customHeight="1">
      <c r="A88" s="160"/>
      <c r="B88" s="160"/>
      <c r="C88" s="160"/>
      <c r="D88" s="162"/>
      <c r="E88" s="160"/>
      <c r="F88" s="160"/>
      <c r="G88" s="160"/>
      <c r="H88" s="162"/>
      <c r="I88" s="160"/>
      <c r="J88" s="160"/>
      <c r="K88" s="160"/>
      <c r="L88" s="162"/>
      <c r="M88" s="160"/>
    </row>
    <row r="89" spans="1:13" ht="17.25" customHeight="1">
      <c r="A89" s="160"/>
      <c r="B89" s="160"/>
      <c r="C89" s="160"/>
      <c r="D89" s="162"/>
      <c r="E89" s="160"/>
      <c r="F89" s="160"/>
      <c r="G89" s="160"/>
      <c r="H89" s="162"/>
      <c r="I89" s="160"/>
      <c r="J89" s="160"/>
      <c r="K89" s="160"/>
      <c r="L89" s="162"/>
      <c r="M89" s="160"/>
    </row>
    <row r="90" spans="1:13" ht="17.25" customHeight="1">
      <c r="A90" s="160"/>
      <c r="B90" s="160"/>
      <c r="C90" s="160"/>
      <c r="D90" s="162"/>
      <c r="E90" s="160"/>
      <c r="F90" s="160"/>
      <c r="G90" s="160"/>
      <c r="H90" s="162"/>
      <c r="I90" s="160"/>
      <c r="J90" s="160"/>
      <c r="K90" s="160"/>
      <c r="L90" s="162"/>
      <c r="M90" s="160"/>
    </row>
    <row r="91" spans="1:13" ht="17.25" customHeight="1">
      <c r="A91" s="160"/>
      <c r="B91" s="160"/>
      <c r="C91" s="160"/>
      <c r="D91" s="162"/>
      <c r="E91" s="160"/>
      <c r="F91" s="160"/>
      <c r="G91" s="160"/>
      <c r="H91" s="162"/>
      <c r="I91" s="160"/>
      <c r="J91" s="160"/>
      <c r="K91" s="160"/>
      <c r="L91" s="162"/>
      <c r="M91" s="160"/>
    </row>
    <row r="92" spans="1:13" ht="17.25" customHeight="1">
      <c r="A92" s="160"/>
      <c r="B92" s="160"/>
      <c r="C92" s="160"/>
      <c r="D92" s="162"/>
      <c r="E92" s="160"/>
      <c r="F92" s="160"/>
      <c r="G92" s="160"/>
      <c r="H92" s="162"/>
      <c r="I92" s="160"/>
      <c r="J92" s="160"/>
      <c r="K92" s="160"/>
      <c r="L92" s="162"/>
      <c r="M92" s="160"/>
    </row>
    <row r="93" spans="1:13" ht="17.25" customHeight="1">
      <c r="A93" s="160"/>
      <c r="B93" s="160"/>
      <c r="C93" s="160"/>
      <c r="D93" s="162"/>
      <c r="E93" s="160"/>
      <c r="F93" s="160"/>
      <c r="G93" s="160"/>
      <c r="H93" s="162"/>
      <c r="I93" s="160"/>
      <c r="J93" s="160"/>
      <c r="K93" s="160"/>
      <c r="L93" s="162"/>
      <c r="M93" s="160"/>
    </row>
    <row r="94" spans="1:13" ht="17.25" customHeight="1">
      <c r="A94" s="160"/>
      <c r="B94" s="160"/>
      <c r="C94" s="160"/>
      <c r="D94" s="162"/>
      <c r="E94" s="160"/>
      <c r="F94" s="160"/>
      <c r="G94" s="160"/>
      <c r="H94" s="162"/>
      <c r="I94" s="160"/>
      <c r="J94" s="160"/>
      <c r="K94" s="160"/>
      <c r="L94" s="162"/>
      <c r="M94" s="160"/>
    </row>
    <row r="95" spans="1:13" ht="17.25" customHeight="1">
      <c r="A95" s="160"/>
      <c r="B95" s="160"/>
      <c r="C95" s="160"/>
      <c r="D95" s="162"/>
      <c r="E95" s="160"/>
      <c r="F95" s="160"/>
      <c r="G95" s="160"/>
      <c r="H95" s="162"/>
      <c r="I95" s="160"/>
      <c r="J95" s="160"/>
      <c r="K95" s="160"/>
      <c r="L95" s="162"/>
      <c r="M95" s="160"/>
    </row>
    <row r="96" spans="1:13" ht="17.25" customHeight="1">
      <c r="A96" s="160"/>
      <c r="B96" s="160"/>
      <c r="C96" s="160"/>
      <c r="D96" s="162"/>
      <c r="E96" s="160"/>
      <c r="F96" s="160"/>
      <c r="G96" s="160"/>
      <c r="H96" s="162"/>
      <c r="I96" s="160"/>
      <c r="J96" s="160"/>
      <c r="K96" s="160"/>
      <c r="L96" s="162"/>
      <c r="M96" s="160"/>
    </row>
    <row r="97" spans="1:13" ht="17.25" customHeight="1">
      <c r="A97" s="160"/>
      <c r="B97" s="160"/>
      <c r="C97" s="160"/>
      <c r="D97" s="162"/>
      <c r="E97" s="160"/>
      <c r="F97" s="160"/>
      <c r="G97" s="160"/>
      <c r="H97" s="162"/>
      <c r="I97" s="160"/>
      <c r="J97" s="160"/>
      <c r="K97" s="160"/>
      <c r="L97" s="162"/>
      <c r="M97" s="160"/>
    </row>
    <row r="98" spans="1:13" ht="17.25" customHeight="1">
      <c r="A98" s="160"/>
      <c r="B98" s="160"/>
      <c r="C98" s="160"/>
      <c r="D98" s="162"/>
      <c r="E98" s="160"/>
      <c r="F98" s="160"/>
      <c r="G98" s="160"/>
      <c r="H98" s="162"/>
      <c r="I98" s="160"/>
      <c r="J98" s="160"/>
      <c r="K98" s="160"/>
      <c r="L98" s="162"/>
      <c r="M98" s="160"/>
    </row>
    <row r="99" spans="1:13" ht="17.25" customHeight="1">
      <c r="A99" s="160"/>
      <c r="B99" s="160"/>
      <c r="C99" s="160"/>
      <c r="D99" s="162"/>
      <c r="E99" s="160"/>
      <c r="F99" s="160"/>
      <c r="G99" s="160"/>
      <c r="H99" s="162"/>
      <c r="I99" s="160"/>
      <c r="J99" s="160"/>
      <c r="K99" s="160"/>
      <c r="L99" s="162"/>
      <c r="M99" s="160"/>
    </row>
    <row r="100" spans="1:13" ht="17.25" customHeight="1">
      <c r="A100" s="160"/>
      <c r="B100" s="160"/>
      <c r="C100" s="160"/>
      <c r="D100" s="162"/>
      <c r="E100" s="160"/>
      <c r="F100" s="160"/>
      <c r="G100" s="160"/>
      <c r="H100" s="162"/>
      <c r="I100" s="160"/>
      <c r="J100" s="160"/>
      <c r="K100" s="160"/>
      <c r="L100" s="162"/>
      <c r="M100" s="160"/>
    </row>
    <row r="101" spans="1:13" ht="17.25" customHeight="1">
      <c r="A101" s="160"/>
      <c r="B101" s="160"/>
      <c r="C101" s="160"/>
      <c r="D101" s="162"/>
      <c r="E101" s="160"/>
      <c r="F101" s="160"/>
      <c r="G101" s="160"/>
      <c r="H101" s="162"/>
      <c r="I101" s="160"/>
      <c r="J101" s="160"/>
      <c r="K101" s="160"/>
      <c r="L101" s="162"/>
      <c r="M101" s="160"/>
    </row>
    <row r="102" spans="1:13" ht="17.25" customHeight="1">
      <c r="A102" s="160"/>
      <c r="B102" s="160"/>
      <c r="C102" s="160"/>
      <c r="D102" s="162"/>
      <c r="E102" s="160"/>
      <c r="F102" s="160"/>
      <c r="G102" s="160"/>
      <c r="H102" s="162"/>
      <c r="I102" s="160"/>
      <c r="J102" s="160"/>
      <c r="K102" s="160"/>
      <c r="L102" s="162"/>
      <c r="M102" s="160"/>
    </row>
    <row r="103" spans="1:13" ht="17.25" customHeight="1">
      <c r="A103" s="160"/>
      <c r="B103" s="160"/>
      <c r="C103" s="160"/>
      <c r="D103" s="162"/>
      <c r="E103" s="160"/>
      <c r="F103" s="160"/>
      <c r="G103" s="160"/>
      <c r="H103" s="162"/>
      <c r="I103" s="160"/>
      <c r="J103" s="160"/>
      <c r="K103" s="160"/>
      <c r="L103" s="162"/>
      <c r="M103" s="160"/>
    </row>
    <row r="104" spans="1:13" ht="17.25" customHeight="1">
      <c r="A104" s="160"/>
      <c r="B104" s="160"/>
      <c r="C104" s="160"/>
      <c r="D104" s="162"/>
      <c r="E104" s="160"/>
      <c r="F104" s="160"/>
      <c r="G104" s="160"/>
      <c r="H104" s="162"/>
      <c r="I104" s="160"/>
      <c r="J104" s="160"/>
      <c r="K104" s="160"/>
      <c r="L104" s="162"/>
      <c r="M104" s="160"/>
    </row>
    <row r="105" spans="1:13" ht="17.25" customHeight="1">
      <c r="A105" s="160"/>
      <c r="B105" s="160"/>
      <c r="C105" s="160"/>
      <c r="D105" s="162"/>
      <c r="E105" s="160"/>
      <c r="F105" s="160"/>
      <c r="G105" s="160"/>
      <c r="H105" s="162"/>
      <c r="I105" s="160"/>
      <c r="J105" s="160"/>
      <c r="K105" s="160"/>
      <c r="L105" s="162"/>
      <c r="M105" s="160"/>
    </row>
    <row r="106" spans="1:13" ht="17.25" customHeight="1">
      <c r="A106" s="160"/>
      <c r="B106" s="160"/>
      <c r="C106" s="160"/>
      <c r="D106" s="162"/>
      <c r="E106" s="160"/>
      <c r="F106" s="160"/>
      <c r="G106" s="160"/>
      <c r="H106" s="162"/>
      <c r="I106" s="160"/>
      <c r="J106" s="160"/>
      <c r="K106" s="160"/>
      <c r="L106" s="162"/>
      <c r="M106" s="160"/>
    </row>
    <row r="107" spans="1:13" ht="17.25" customHeight="1">
      <c r="A107" s="160"/>
      <c r="B107" s="160"/>
      <c r="C107" s="160"/>
      <c r="D107" s="162"/>
      <c r="E107" s="160"/>
      <c r="F107" s="160"/>
      <c r="G107" s="160"/>
      <c r="H107" s="162"/>
      <c r="I107" s="160"/>
      <c r="J107" s="160"/>
      <c r="K107" s="160"/>
      <c r="L107" s="162"/>
      <c r="M107" s="160"/>
    </row>
    <row r="108" spans="1:13" ht="17.25" customHeight="1">
      <c r="A108" s="160"/>
      <c r="B108" s="160"/>
      <c r="C108" s="160"/>
      <c r="D108" s="162"/>
      <c r="E108" s="160"/>
      <c r="F108" s="160"/>
      <c r="G108" s="160"/>
      <c r="H108" s="162"/>
      <c r="I108" s="160"/>
      <c r="J108" s="160"/>
      <c r="K108" s="160"/>
      <c r="L108" s="162"/>
      <c r="M108" s="160"/>
    </row>
    <row r="109" spans="1:13" ht="17.25" customHeight="1">
      <c r="A109" s="160"/>
      <c r="B109" s="160"/>
      <c r="C109" s="160"/>
      <c r="D109" s="162"/>
      <c r="E109" s="160"/>
      <c r="F109" s="160"/>
      <c r="G109" s="160"/>
      <c r="H109" s="162"/>
      <c r="I109" s="160"/>
      <c r="J109" s="160"/>
      <c r="K109" s="160"/>
      <c r="L109" s="162"/>
      <c r="M109" s="160"/>
    </row>
    <row r="110" spans="1:13" ht="17.25" customHeight="1">
      <c r="A110" s="160"/>
      <c r="B110" s="160"/>
      <c r="C110" s="160"/>
      <c r="D110" s="162"/>
      <c r="E110" s="160"/>
      <c r="F110" s="160"/>
      <c r="G110" s="160"/>
      <c r="H110" s="162"/>
      <c r="I110" s="160"/>
      <c r="J110" s="160"/>
      <c r="K110" s="160"/>
      <c r="L110" s="162"/>
      <c r="M110" s="160"/>
    </row>
    <row r="111" spans="1:13" ht="17.25" customHeight="1">
      <c r="A111" s="160"/>
      <c r="B111" s="160"/>
      <c r="C111" s="160"/>
      <c r="D111" s="162"/>
      <c r="E111" s="160"/>
      <c r="F111" s="160"/>
      <c r="G111" s="160"/>
      <c r="H111" s="162"/>
      <c r="I111" s="160"/>
      <c r="J111" s="160"/>
      <c r="K111" s="160"/>
      <c r="L111" s="162"/>
      <c r="M111" s="160"/>
    </row>
    <row r="112" spans="1:13" ht="17.25" customHeight="1">
      <c r="A112" s="160"/>
      <c r="B112" s="160"/>
      <c r="C112" s="160"/>
      <c r="D112" s="162"/>
      <c r="E112" s="160"/>
      <c r="F112" s="160"/>
      <c r="G112" s="160"/>
      <c r="H112" s="162"/>
      <c r="I112" s="160"/>
      <c r="J112" s="160"/>
      <c r="K112" s="160"/>
      <c r="L112" s="162"/>
      <c r="M112" s="160"/>
    </row>
    <row r="113" spans="1:13" ht="17.25" customHeight="1">
      <c r="A113" s="160"/>
      <c r="B113" s="160"/>
      <c r="C113" s="160"/>
      <c r="D113" s="162"/>
      <c r="E113" s="160"/>
      <c r="F113" s="160"/>
      <c r="G113" s="160"/>
      <c r="H113" s="162"/>
      <c r="I113" s="160"/>
      <c r="J113" s="160"/>
      <c r="K113" s="160"/>
      <c r="L113" s="162"/>
      <c r="M113" s="160"/>
    </row>
    <row r="114" spans="1:13" ht="17.25" customHeight="1">
      <c r="A114" s="160"/>
      <c r="B114" s="160"/>
      <c r="C114" s="160"/>
      <c r="D114" s="162"/>
      <c r="E114" s="160"/>
      <c r="F114" s="160"/>
      <c r="G114" s="160"/>
      <c r="H114" s="162"/>
      <c r="I114" s="160"/>
      <c r="J114" s="160"/>
      <c r="K114" s="160"/>
      <c r="L114" s="162"/>
      <c r="M114" s="160"/>
    </row>
    <row r="115" spans="1:13" ht="17.25" customHeight="1">
      <c r="A115" s="160"/>
      <c r="B115" s="160"/>
      <c r="C115" s="160"/>
      <c r="D115" s="162"/>
      <c r="E115" s="160"/>
      <c r="F115" s="160"/>
      <c r="G115" s="160"/>
      <c r="H115" s="162"/>
      <c r="I115" s="160"/>
      <c r="J115" s="160"/>
      <c r="K115" s="160"/>
      <c r="L115" s="162"/>
      <c r="M115" s="160"/>
    </row>
    <row r="116" spans="1:13" ht="17.25" customHeight="1">
      <c r="A116" s="160"/>
      <c r="B116" s="160"/>
      <c r="C116" s="160"/>
      <c r="D116" s="162"/>
      <c r="E116" s="160"/>
      <c r="F116" s="160"/>
      <c r="G116" s="160"/>
      <c r="H116" s="162"/>
      <c r="I116" s="160"/>
      <c r="J116" s="160"/>
      <c r="K116" s="160"/>
      <c r="L116" s="162"/>
      <c r="M116" s="160"/>
    </row>
    <row r="117" spans="1:13" ht="17.25" customHeight="1">
      <c r="A117" s="160"/>
      <c r="B117" s="160"/>
      <c r="C117" s="160"/>
      <c r="D117" s="162"/>
      <c r="E117" s="160"/>
      <c r="F117" s="160"/>
      <c r="G117" s="160"/>
      <c r="H117" s="162"/>
      <c r="I117" s="160"/>
      <c r="J117" s="160"/>
      <c r="K117" s="160"/>
      <c r="L117" s="162"/>
      <c r="M117" s="160"/>
    </row>
    <row r="118" spans="1:13" ht="17.25" customHeight="1">
      <c r="A118" s="160"/>
      <c r="B118" s="160"/>
      <c r="C118" s="160"/>
      <c r="D118" s="162"/>
      <c r="E118" s="160"/>
      <c r="F118" s="160"/>
      <c r="G118" s="160"/>
      <c r="H118" s="162"/>
      <c r="I118" s="160"/>
      <c r="J118" s="160"/>
      <c r="K118" s="160"/>
      <c r="L118" s="162"/>
      <c r="M118" s="160"/>
    </row>
    <row r="119" spans="1:13" ht="17.25" customHeight="1">
      <c r="A119" s="160"/>
      <c r="B119" s="160"/>
      <c r="C119" s="160"/>
      <c r="D119" s="162"/>
      <c r="E119" s="160"/>
      <c r="F119" s="160"/>
      <c r="G119" s="160"/>
      <c r="H119" s="162"/>
      <c r="I119" s="160"/>
      <c r="J119" s="160"/>
      <c r="K119" s="160"/>
      <c r="L119" s="162"/>
      <c r="M119" s="160"/>
    </row>
    <row r="120" spans="1:13" ht="17.25" customHeight="1">
      <c r="A120" s="160"/>
      <c r="B120" s="160"/>
      <c r="C120" s="160"/>
      <c r="D120" s="162"/>
      <c r="E120" s="160"/>
      <c r="F120" s="160"/>
      <c r="G120" s="160"/>
      <c r="H120" s="162"/>
      <c r="I120" s="160"/>
      <c r="J120" s="160"/>
      <c r="K120" s="160"/>
      <c r="L120" s="162"/>
      <c r="M120" s="160"/>
    </row>
    <row r="121" spans="1:13" ht="17.25" customHeight="1">
      <c r="A121" s="160"/>
      <c r="B121" s="160"/>
      <c r="C121" s="160"/>
      <c r="D121" s="162"/>
      <c r="E121" s="160"/>
      <c r="F121" s="160"/>
      <c r="G121" s="160"/>
      <c r="H121" s="162"/>
      <c r="I121" s="160"/>
      <c r="J121" s="160"/>
      <c r="K121" s="160"/>
      <c r="L121" s="162"/>
      <c r="M121" s="160"/>
    </row>
    <row r="122" spans="1:13" ht="17.25" customHeight="1">
      <c r="A122" s="160"/>
      <c r="B122" s="160"/>
      <c r="C122" s="160"/>
      <c r="D122" s="162"/>
      <c r="E122" s="160"/>
      <c r="F122" s="160"/>
      <c r="G122" s="160"/>
      <c r="H122" s="162"/>
      <c r="I122" s="160"/>
      <c r="J122" s="160"/>
      <c r="K122" s="160"/>
      <c r="L122" s="162"/>
      <c r="M122" s="160"/>
    </row>
    <row r="123" spans="1:13" ht="17.25" customHeight="1">
      <c r="A123" s="160"/>
      <c r="B123" s="160"/>
      <c r="C123" s="160"/>
      <c r="D123" s="162"/>
      <c r="E123" s="160"/>
      <c r="F123" s="160"/>
      <c r="G123" s="160"/>
      <c r="H123" s="162"/>
      <c r="I123" s="160"/>
      <c r="J123" s="160"/>
      <c r="K123" s="160"/>
      <c r="L123" s="162"/>
      <c r="M123" s="160"/>
    </row>
    <row r="124" spans="1:13" ht="17.25" customHeight="1">
      <c r="A124" s="160"/>
      <c r="B124" s="160"/>
      <c r="C124" s="160"/>
      <c r="D124" s="162"/>
      <c r="E124" s="160"/>
      <c r="F124" s="160"/>
      <c r="G124" s="160"/>
      <c r="H124" s="162"/>
      <c r="I124" s="160"/>
      <c r="J124" s="160"/>
      <c r="K124" s="160"/>
      <c r="L124" s="162"/>
      <c r="M124" s="160"/>
    </row>
    <row r="125" spans="1:13" ht="17.25" customHeight="1">
      <c r="A125" s="160"/>
      <c r="B125" s="160"/>
      <c r="C125" s="160"/>
      <c r="D125" s="162"/>
      <c r="E125" s="160"/>
      <c r="F125" s="160"/>
      <c r="G125" s="160"/>
      <c r="H125" s="162"/>
      <c r="I125" s="160"/>
      <c r="J125" s="160"/>
      <c r="K125" s="160"/>
      <c r="L125" s="162"/>
      <c r="M125" s="160"/>
    </row>
    <row r="126" spans="1:13" ht="17.25" customHeight="1">
      <c r="A126" s="160"/>
      <c r="B126" s="160"/>
      <c r="C126" s="160"/>
      <c r="D126" s="162"/>
      <c r="E126" s="160"/>
      <c r="F126" s="160"/>
      <c r="G126" s="160"/>
      <c r="H126" s="162"/>
      <c r="I126" s="160"/>
      <c r="J126" s="160"/>
      <c r="K126" s="160"/>
      <c r="L126" s="162"/>
      <c r="M126" s="160"/>
    </row>
    <row r="127" spans="1:13" ht="17.25" customHeight="1">
      <c r="A127" s="160"/>
      <c r="B127" s="160"/>
      <c r="C127" s="160"/>
      <c r="D127" s="162"/>
      <c r="E127" s="160"/>
      <c r="F127" s="160"/>
      <c r="G127" s="160"/>
      <c r="H127" s="162"/>
      <c r="I127" s="160"/>
      <c r="J127" s="160"/>
      <c r="K127" s="160"/>
      <c r="L127" s="162"/>
      <c r="M127" s="160"/>
    </row>
    <row r="128" spans="1:13" ht="17.25" customHeight="1">
      <c r="A128" s="160"/>
      <c r="B128" s="160"/>
      <c r="C128" s="160"/>
      <c r="D128" s="162"/>
      <c r="E128" s="160"/>
      <c r="F128" s="160"/>
      <c r="G128" s="160"/>
      <c r="H128" s="162"/>
      <c r="I128" s="160"/>
      <c r="J128" s="160"/>
      <c r="K128" s="160"/>
      <c r="L128" s="162"/>
      <c r="M128" s="160"/>
    </row>
    <row r="129" spans="1:13" ht="17.25" customHeight="1">
      <c r="A129" s="160"/>
      <c r="B129" s="160"/>
      <c r="C129" s="160"/>
      <c r="D129" s="162"/>
      <c r="E129" s="160"/>
      <c r="F129" s="160"/>
      <c r="G129" s="160"/>
      <c r="H129" s="162"/>
      <c r="I129" s="160"/>
      <c r="J129" s="160"/>
      <c r="K129" s="160"/>
      <c r="L129" s="162"/>
      <c r="M129" s="160"/>
    </row>
    <row r="130" spans="1:13" ht="17.25" customHeight="1">
      <c r="A130" s="160"/>
      <c r="B130" s="160"/>
      <c r="C130" s="160"/>
      <c r="D130" s="162"/>
      <c r="E130" s="160"/>
      <c r="F130" s="160"/>
      <c r="G130" s="160"/>
      <c r="H130" s="162"/>
      <c r="I130" s="160"/>
      <c r="J130" s="160"/>
      <c r="K130" s="160"/>
      <c r="L130" s="162"/>
      <c r="M130" s="160"/>
    </row>
    <row r="131" spans="1:13" ht="17.25" customHeight="1">
      <c r="A131" s="160"/>
      <c r="B131" s="160"/>
      <c r="C131" s="160"/>
      <c r="D131" s="162"/>
      <c r="E131" s="160"/>
      <c r="F131" s="160"/>
      <c r="G131" s="160"/>
      <c r="H131" s="162"/>
      <c r="I131" s="160"/>
      <c r="J131" s="160"/>
      <c r="K131" s="160"/>
      <c r="L131" s="162"/>
      <c r="M131" s="160"/>
    </row>
    <row r="132" spans="1:13" ht="17.25" customHeight="1">
      <c r="A132" s="160"/>
      <c r="B132" s="160"/>
      <c r="C132" s="160"/>
      <c r="D132" s="162"/>
      <c r="E132" s="160"/>
      <c r="F132" s="160"/>
      <c r="G132" s="160"/>
      <c r="H132" s="162"/>
      <c r="I132" s="160"/>
      <c r="J132" s="160"/>
      <c r="K132" s="160"/>
      <c r="L132" s="162"/>
      <c r="M132" s="160"/>
    </row>
    <row r="133" spans="1:13" ht="17.25" customHeight="1">
      <c r="A133" s="160"/>
      <c r="B133" s="160"/>
      <c r="C133" s="160"/>
      <c r="D133" s="162"/>
      <c r="E133" s="160"/>
      <c r="F133" s="160"/>
      <c r="G133" s="160"/>
      <c r="H133" s="162"/>
      <c r="I133" s="160"/>
      <c r="J133" s="160"/>
      <c r="K133" s="160"/>
      <c r="L133" s="162"/>
      <c r="M133" s="160"/>
    </row>
    <row r="134" spans="1:13" ht="17.25" customHeight="1">
      <c r="A134" s="160"/>
      <c r="B134" s="160"/>
      <c r="C134" s="160"/>
      <c r="D134" s="162"/>
      <c r="E134" s="160"/>
      <c r="F134" s="160"/>
      <c r="G134" s="160"/>
      <c r="H134" s="162"/>
      <c r="I134" s="160"/>
      <c r="J134" s="160"/>
      <c r="K134" s="160"/>
      <c r="L134" s="162"/>
      <c r="M134" s="160"/>
    </row>
    <row r="135" spans="1:13" ht="17.25" customHeight="1">
      <c r="A135" s="160"/>
      <c r="B135" s="160"/>
      <c r="C135" s="160"/>
      <c r="D135" s="162"/>
      <c r="E135" s="160"/>
      <c r="F135" s="160"/>
      <c r="G135" s="160"/>
      <c r="H135" s="162"/>
      <c r="I135" s="160"/>
      <c r="J135" s="160"/>
      <c r="K135" s="160"/>
      <c r="L135" s="162"/>
      <c r="M135" s="160"/>
    </row>
    <row r="136" spans="1:13" ht="17.25" customHeight="1">
      <c r="A136" s="160"/>
      <c r="B136" s="160"/>
      <c r="C136" s="160"/>
      <c r="D136" s="162"/>
      <c r="E136" s="160"/>
      <c r="F136" s="160"/>
      <c r="G136" s="160"/>
      <c r="H136" s="162"/>
      <c r="I136" s="160"/>
      <c r="J136" s="160"/>
      <c r="K136" s="160"/>
      <c r="L136" s="162"/>
      <c r="M136" s="160"/>
    </row>
    <row r="137" spans="1:13" ht="17.25" customHeight="1">
      <c r="A137" s="160"/>
      <c r="B137" s="160"/>
      <c r="C137" s="160"/>
      <c r="D137" s="162"/>
      <c r="E137" s="160"/>
      <c r="F137" s="160"/>
      <c r="G137" s="160"/>
      <c r="H137" s="162"/>
      <c r="I137" s="160"/>
      <c r="J137" s="160"/>
      <c r="K137" s="160"/>
      <c r="L137" s="162"/>
      <c r="M137" s="160"/>
    </row>
    <row r="138" spans="1:13" ht="17.25" customHeight="1">
      <c r="A138" s="160"/>
      <c r="B138" s="160"/>
      <c r="C138" s="160"/>
      <c r="D138" s="162"/>
      <c r="E138" s="160"/>
      <c r="F138" s="160"/>
      <c r="G138" s="160"/>
      <c r="H138" s="162"/>
      <c r="I138" s="160"/>
      <c r="J138" s="160"/>
      <c r="K138" s="160"/>
      <c r="L138" s="162"/>
      <c r="M138" s="160"/>
    </row>
    <row r="139" spans="1:13" ht="17.25" customHeight="1">
      <c r="A139" s="160"/>
      <c r="B139" s="160"/>
      <c r="C139" s="160"/>
      <c r="D139" s="162"/>
      <c r="E139" s="160"/>
      <c r="F139" s="160"/>
      <c r="G139" s="160"/>
      <c r="H139" s="162"/>
      <c r="I139" s="160"/>
      <c r="J139" s="160"/>
      <c r="K139" s="160"/>
      <c r="L139" s="162"/>
      <c r="M139" s="160"/>
    </row>
    <row r="140" spans="1:13" ht="17.25" customHeight="1">
      <c r="A140" s="160"/>
      <c r="B140" s="160"/>
      <c r="C140" s="160"/>
      <c r="D140" s="162"/>
      <c r="E140" s="160"/>
      <c r="F140" s="160"/>
      <c r="G140" s="160"/>
      <c r="H140" s="162"/>
      <c r="I140" s="160"/>
      <c r="J140" s="160"/>
      <c r="K140" s="160"/>
      <c r="L140" s="162"/>
      <c r="M140" s="160"/>
    </row>
  </sheetData>
  <mergeCells count="12">
    <mergeCell ref="A1:L1"/>
    <mergeCell ref="B2:L2"/>
    <mergeCell ref="A3:A4"/>
    <mergeCell ref="B3:D3"/>
    <mergeCell ref="F3:H3"/>
    <mergeCell ref="J3:L3"/>
    <mergeCell ref="A28:L28"/>
    <mergeCell ref="B29:L29"/>
    <mergeCell ref="A30:A31"/>
    <mergeCell ref="B30:D30"/>
    <mergeCell ref="F30:H30"/>
    <mergeCell ref="J30:L30"/>
  </mergeCells>
  <printOptions horizontalCentered="1"/>
  <pageMargins left="0.7" right="0.7" top="1.25" bottom="0.7" header="0.5" footer="0.25"/>
  <pageSetup paperSize="9" scale="85" firstPageNumber="7" orientation="landscape" useFirstPageNumber="1" horizontalDpi="300" verticalDpi="300" r:id="rId1"/>
  <headerFooter alignWithMargins="0">
    <oddHeader>&amp;C&amp;"Arabic Transparent,Bold"&amp;20
&amp;"+,Bold"______________________________________________________________________________________&amp;R&amp;"+,Regular"&amp;12
  مملكة البحرين
  الحساب الختامي الموحد للدولة للسنة المالية المنتهية في 31 ديسمبر 2014</oddHeader>
    <oddFooter>&amp;C&amp;"Arabic Transparent,Bold"&amp;20______________________________________________________________________________________&amp;"Arabic Transparent,Regular"&amp;14
&amp;"+,Regular"&amp;16&amp;P</oddFooter>
  </headerFooter>
  <rowBreaks count="1" manualBreakCount="1">
    <brk id="27" max="11" man="1"/>
  </rowBreaks>
  <colBreaks count="1" manualBreakCount="1">
    <brk id="39" max="131"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N115"/>
  <sheetViews>
    <sheetView rightToLeft="1" view="pageBreakPreview" topLeftCell="A17" zoomScaleNormal="100" zoomScaleSheetLayoutView="100" workbookViewId="0">
      <selection activeCell="K44" sqref="K44"/>
    </sheetView>
  </sheetViews>
  <sheetFormatPr defaultRowHeight="13.5"/>
  <cols>
    <col min="1" max="1" width="33.85546875" style="81" customWidth="1"/>
    <col min="2" max="2" width="13.140625" style="497" customWidth="1"/>
    <col min="3" max="3" width="11.7109375" style="474" customWidth="1"/>
    <col min="4" max="4" width="12.5703125" style="474" customWidth="1"/>
    <col min="5" max="5" width="12" style="474" customWidth="1"/>
    <col min="6" max="6" width="11.85546875" style="474" customWidth="1"/>
    <col min="7" max="7" width="10.85546875" style="474" customWidth="1"/>
    <col min="8" max="8" width="12.85546875" style="474" customWidth="1"/>
    <col min="9" max="9" width="13.28515625" style="498" customWidth="1"/>
    <col min="10" max="10" width="12.85546875" style="498" customWidth="1"/>
    <col min="11" max="11" width="12.7109375" style="474" customWidth="1"/>
    <col min="12" max="13" width="14.85546875" style="474" customWidth="1"/>
    <col min="14" max="16384" width="9.140625" style="81"/>
  </cols>
  <sheetData>
    <row r="1" spans="1:196" s="471" customFormat="1" ht="36" customHeight="1">
      <c r="A1" s="436" t="s">
        <v>648</v>
      </c>
      <c r="B1" s="436"/>
      <c r="C1" s="436"/>
      <c r="D1" s="436"/>
      <c r="E1" s="436"/>
      <c r="F1" s="436"/>
      <c r="G1" s="436"/>
      <c r="H1" s="436"/>
      <c r="I1" s="436"/>
      <c r="J1" s="436"/>
      <c r="K1" s="470"/>
      <c r="L1" s="470"/>
      <c r="M1" s="470"/>
      <c r="GN1" s="471" t="s">
        <v>804</v>
      </c>
    </row>
    <row r="2" spans="1:196" ht="21.95" customHeight="1">
      <c r="A2" s="472"/>
      <c r="B2" s="473" t="s">
        <v>517</v>
      </c>
      <c r="C2" s="473"/>
      <c r="D2" s="473"/>
      <c r="E2" s="473"/>
      <c r="F2" s="473"/>
      <c r="G2" s="473"/>
      <c r="H2" s="473"/>
      <c r="I2" s="473"/>
      <c r="J2" s="473"/>
      <c r="K2" s="473"/>
    </row>
    <row r="3" spans="1:196" s="478" customFormat="1" ht="51.95" customHeight="1">
      <c r="A3" s="475" t="s">
        <v>212</v>
      </c>
      <c r="B3" s="476" t="s">
        <v>39</v>
      </c>
      <c r="C3" s="476" t="s">
        <v>683</v>
      </c>
      <c r="D3" s="476" t="s">
        <v>811</v>
      </c>
      <c r="E3" s="476" t="s">
        <v>810</v>
      </c>
      <c r="F3" s="476" t="s">
        <v>523</v>
      </c>
      <c r="G3" s="476" t="s">
        <v>186</v>
      </c>
      <c r="H3" s="476" t="s">
        <v>878</v>
      </c>
      <c r="I3" s="476" t="s">
        <v>2</v>
      </c>
      <c r="J3" s="476" t="s">
        <v>573</v>
      </c>
      <c r="K3" s="476" t="s">
        <v>827</v>
      </c>
      <c r="L3" s="477"/>
      <c r="M3" s="477"/>
    </row>
    <row r="4" spans="1:196" s="482" customFormat="1" ht="18" customHeight="1">
      <c r="A4" s="479" t="s">
        <v>873</v>
      </c>
      <c r="B4" s="480">
        <v>0</v>
      </c>
      <c r="C4" s="481">
        <v>0</v>
      </c>
      <c r="D4" s="481">
        <v>0</v>
      </c>
      <c r="E4" s="481">
        <v>0</v>
      </c>
      <c r="F4" s="480">
        <v>0</v>
      </c>
      <c r="G4" s="481">
        <v>0</v>
      </c>
      <c r="H4" s="302">
        <v>1563</v>
      </c>
      <c r="I4" s="302">
        <f>SUM(B4:H4)</f>
        <v>1563</v>
      </c>
      <c r="J4" s="481">
        <v>0</v>
      </c>
      <c r="K4" s="302">
        <v>958</v>
      </c>
      <c r="L4" s="477"/>
      <c r="M4" s="477"/>
    </row>
    <row r="5" spans="1:196" s="482" customFormat="1" ht="8.25" hidden="1" customHeight="1">
      <c r="A5" s="479" t="s">
        <v>570</v>
      </c>
      <c r="B5" s="480">
        <v>0</v>
      </c>
      <c r="C5" s="481">
        <v>0</v>
      </c>
      <c r="D5" s="481">
        <v>0</v>
      </c>
      <c r="E5" s="481">
        <v>0</v>
      </c>
      <c r="F5" s="481">
        <v>0</v>
      </c>
      <c r="G5" s="481">
        <v>0</v>
      </c>
      <c r="H5" s="481">
        <v>0</v>
      </c>
      <c r="I5" s="481">
        <v>0</v>
      </c>
      <c r="J5" s="481">
        <v>0</v>
      </c>
      <c r="K5" s="302"/>
      <c r="L5" s="477"/>
      <c r="M5" s="477"/>
    </row>
    <row r="6" spans="1:196" s="484" customFormat="1" ht="18" customHeight="1">
      <c r="A6" s="479" t="s">
        <v>194</v>
      </c>
      <c r="B6" s="480">
        <v>0</v>
      </c>
      <c r="C6" s="302">
        <v>33847338</v>
      </c>
      <c r="D6" s="302">
        <v>5948038</v>
      </c>
      <c r="E6" s="302">
        <v>57400</v>
      </c>
      <c r="F6" s="480">
        <v>0</v>
      </c>
      <c r="G6" s="302">
        <v>39230</v>
      </c>
      <c r="H6" s="302">
        <v>837518</v>
      </c>
      <c r="I6" s="302">
        <f t="shared" ref="I6:I16" si="0">SUM(B6:H6)</f>
        <v>40729524</v>
      </c>
      <c r="J6" s="302">
        <v>34600000</v>
      </c>
      <c r="K6" s="302">
        <v>38079849</v>
      </c>
      <c r="L6" s="483"/>
      <c r="M6" s="483"/>
    </row>
    <row r="7" spans="1:196" s="484" customFormat="1" ht="18" customHeight="1">
      <c r="A7" s="479" t="s">
        <v>261</v>
      </c>
      <c r="B7" s="480">
        <v>0</v>
      </c>
      <c r="C7" s="481">
        <v>0</v>
      </c>
      <c r="D7" s="302">
        <v>170</v>
      </c>
      <c r="E7" s="481">
        <v>0</v>
      </c>
      <c r="F7" s="480">
        <v>0</v>
      </c>
      <c r="G7" s="481">
        <v>0</v>
      </c>
      <c r="H7" s="481">
        <v>0</v>
      </c>
      <c r="I7" s="302">
        <f t="shared" si="0"/>
        <v>170</v>
      </c>
      <c r="J7" s="481">
        <v>0</v>
      </c>
      <c r="K7" s="302">
        <v>760</v>
      </c>
      <c r="L7" s="483"/>
      <c r="M7" s="483"/>
    </row>
    <row r="8" spans="1:196" s="484" customFormat="1" ht="18" customHeight="1">
      <c r="A8" s="479" t="s">
        <v>558</v>
      </c>
      <c r="B8" s="480">
        <v>0</v>
      </c>
      <c r="C8" s="481">
        <v>0</v>
      </c>
      <c r="D8" s="302">
        <v>3117</v>
      </c>
      <c r="E8" s="481">
        <v>0</v>
      </c>
      <c r="F8" s="480">
        <v>0</v>
      </c>
      <c r="G8" s="302">
        <v>235</v>
      </c>
      <c r="H8" s="302">
        <v>352</v>
      </c>
      <c r="I8" s="302">
        <f t="shared" si="0"/>
        <v>3704</v>
      </c>
      <c r="J8" s="302">
        <v>5000</v>
      </c>
      <c r="K8" s="302">
        <v>7684</v>
      </c>
      <c r="L8" s="483"/>
      <c r="M8" s="483"/>
    </row>
    <row r="9" spans="1:196" s="484" customFormat="1" ht="18" customHeight="1">
      <c r="A9" s="479" t="s">
        <v>195</v>
      </c>
      <c r="B9" s="480">
        <v>0</v>
      </c>
      <c r="C9" s="302">
        <v>1816300</v>
      </c>
      <c r="D9" s="481">
        <v>0</v>
      </c>
      <c r="E9" s="481">
        <v>0</v>
      </c>
      <c r="F9" s="480">
        <v>0</v>
      </c>
      <c r="G9" s="481">
        <v>0</v>
      </c>
      <c r="H9" s="302">
        <v>63059</v>
      </c>
      <c r="I9" s="302">
        <f t="shared" si="0"/>
        <v>1879359</v>
      </c>
      <c r="J9" s="302">
        <v>1877000</v>
      </c>
      <c r="K9" s="302">
        <v>1850282</v>
      </c>
      <c r="L9" s="483"/>
      <c r="M9" s="483"/>
    </row>
    <row r="10" spans="1:196" s="484" customFormat="1" ht="18" customHeight="1">
      <c r="A10" s="485" t="s">
        <v>527</v>
      </c>
      <c r="B10" s="480">
        <v>0</v>
      </c>
      <c r="C10" s="302">
        <v>5432972</v>
      </c>
      <c r="D10" s="302">
        <v>10112</v>
      </c>
      <c r="E10" s="302">
        <v>56348</v>
      </c>
      <c r="F10" s="480">
        <v>0</v>
      </c>
      <c r="G10" s="481">
        <v>0</v>
      </c>
      <c r="H10" s="302">
        <v>4453249</v>
      </c>
      <c r="I10" s="302">
        <f t="shared" si="0"/>
        <v>9952681</v>
      </c>
      <c r="J10" s="302">
        <v>9498000</v>
      </c>
      <c r="K10" s="302">
        <v>10824306</v>
      </c>
      <c r="L10" s="483"/>
      <c r="M10" s="483"/>
    </row>
    <row r="11" spans="1:196" s="484" customFormat="1" ht="18" customHeight="1">
      <c r="A11" s="479" t="s">
        <v>196</v>
      </c>
      <c r="B11" s="480">
        <v>0</v>
      </c>
      <c r="C11" s="302">
        <v>24440</v>
      </c>
      <c r="D11" s="302">
        <v>107295</v>
      </c>
      <c r="E11" s="481">
        <v>0</v>
      </c>
      <c r="F11" s="480">
        <v>0</v>
      </c>
      <c r="G11" s="302">
        <v>58733</v>
      </c>
      <c r="H11" s="302">
        <v>998463</v>
      </c>
      <c r="I11" s="302">
        <f t="shared" si="0"/>
        <v>1188931</v>
      </c>
      <c r="J11" s="302">
        <v>3198000</v>
      </c>
      <c r="K11" s="302">
        <v>1091114</v>
      </c>
      <c r="L11" s="483"/>
      <c r="M11" s="483"/>
    </row>
    <row r="12" spans="1:196" s="484" customFormat="1" ht="18" customHeight="1">
      <c r="A12" s="479" t="s">
        <v>197</v>
      </c>
      <c r="B12" s="480">
        <v>0</v>
      </c>
      <c r="C12" s="302">
        <v>24838</v>
      </c>
      <c r="D12" s="302">
        <v>13013358</v>
      </c>
      <c r="E12" s="302">
        <v>133892</v>
      </c>
      <c r="F12" s="480">
        <v>0</v>
      </c>
      <c r="G12" s="302">
        <v>37076</v>
      </c>
      <c r="H12" s="302">
        <v>972523</v>
      </c>
      <c r="I12" s="302">
        <f t="shared" si="0"/>
        <v>14181687</v>
      </c>
      <c r="J12" s="302">
        <v>14925000</v>
      </c>
      <c r="K12" s="302">
        <v>13815100</v>
      </c>
      <c r="L12" s="483"/>
      <c r="M12" s="483"/>
    </row>
    <row r="13" spans="1:196" s="484" customFormat="1" ht="45" customHeight="1">
      <c r="A13" s="485" t="s">
        <v>915</v>
      </c>
      <c r="B13" s="480">
        <v>0</v>
      </c>
      <c r="C13" s="302">
        <v>38041</v>
      </c>
      <c r="D13" s="302">
        <v>190127</v>
      </c>
      <c r="E13" s="302">
        <v>77575</v>
      </c>
      <c r="F13" s="480">
        <v>0</v>
      </c>
      <c r="G13" s="302">
        <v>37235</v>
      </c>
      <c r="H13" s="302">
        <v>57430</v>
      </c>
      <c r="I13" s="302">
        <f t="shared" si="0"/>
        <v>400408</v>
      </c>
      <c r="J13" s="302">
        <v>330000</v>
      </c>
      <c r="K13" s="302">
        <v>326067</v>
      </c>
      <c r="L13" s="483"/>
      <c r="M13" s="483"/>
    </row>
    <row r="14" spans="1:196" s="484" customFormat="1" ht="18" customHeight="1">
      <c r="A14" s="479" t="s">
        <v>262</v>
      </c>
      <c r="B14" s="480">
        <v>0</v>
      </c>
      <c r="C14" s="302">
        <v>1374755</v>
      </c>
      <c r="D14" s="302">
        <v>3615</v>
      </c>
      <c r="E14" s="302">
        <v>1200</v>
      </c>
      <c r="F14" s="480">
        <v>0</v>
      </c>
      <c r="G14" s="481">
        <v>0</v>
      </c>
      <c r="H14" s="302">
        <v>2557</v>
      </c>
      <c r="I14" s="302">
        <f t="shared" si="0"/>
        <v>1382127</v>
      </c>
      <c r="J14" s="302">
        <v>2188000</v>
      </c>
      <c r="K14" s="302">
        <v>2024889</v>
      </c>
      <c r="L14" s="483"/>
      <c r="M14" s="483"/>
    </row>
    <row r="15" spans="1:196" s="484" customFormat="1" ht="18" customHeight="1">
      <c r="A15" s="479" t="s">
        <v>198</v>
      </c>
      <c r="B15" s="480">
        <v>0</v>
      </c>
      <c r="C15" s="302">
        <v>14620</v>
      </c>
      <c r="D15" s="481">
        <v>0</v>
      </c>
      <c r="E15" s="302">
        <v>3800</v>
      </c>
      <c r="F15" s="480">
        <v>0</v>
      </c>
      <c r="G15" s="481">
        <v>0</v>
      </c>
      <c r="H15" s="302">
        <v>58722</v>
      </c>
      <c r="I15" s="302">
        <f t="shared" si="0"/>
        <v>77142</v>
      </c>
      <c r="J15" s="302">
        <v>35500</v>
      </c>
      <c r="K15" s="302">
        <v>57640</v>
      </c>
      <c r="L15" s="483"/>
      <c r="M15" s="483"/>
    </row>
    <row r="16" spans="1:196" s="484" customFormat="1" ht="18" customHeight="1">
      <c r="A16" s="479" t="s">
        <v>671</v>
      </c>
      <c r="B16" s="480">
        <v>0</v>
      </c>
      <c r="C16" s="302">
        <v>1355</v>
      </c>
      <c r="D16" s="481">
        <v>0</v>
      </c>
      <c r="E16" s="481">
        <v>0</v>
      </c>
      <c r="F16" s="480">
        <v>0</v>
      </c>
      <c r="G16" s="302">
        <v>1436</v>
      </c>
      <c r="H16" s="302">
        <v>1296</v>
      </c>
      <c r="I16" s="302">
        <f t="shared" si="0"/>
        <v>4087</v>
      </c>
      <c r="J16" s="302">
        <v>12500</v>
      </c>
      <c r="K16" s="302">
        <v>159670</v>
      </c>
      <c r="L16" s="483"/>
      <c r="M16" s="483"/>
    </row>
    <row r="17" spans="1:13" s="484" customFormat="1" ht="18" customHeight="1">
      <c r="A17" s="479" t="s">
        <v>279</v>
      </c>
      <c r="B17" s="480">
        <v>0</v>
      </c>
      <c r="C17" s="302">
        <v>5488611</v>
      </c>
      <c r="D17" s="302">
        <v>246319</v>
      </c>
      <c r="E17" s="302">
        <v>4169452</v>
      </c>
      <c r="F17" s="480">
        <v>0</v>
      </c>
      <c r="G17" s="481">
        <v>0</v>
      </c>
      <c r="H17" s="302">
        <v>32887</v>
      </c>
      <c r="I17" s="302">
        <f t="shared" ref="I17:I24" si="1">SUM(B17:H17)</f>
        <v>9937269</v>
      </c>
      <c r="J17" s="302">
        <v>8434000</v>
      </c>
      <c r="K17" s="302">
        <v>8990818</v>
      </c>
      <c r="L17" s="483"/>
      <c r="M17" s="483"/>
    </row>
    <row r="18" spans="1:13" s="484" customFormat="1" ht="18" customHeight="1">
      <c r="A18" s="479" t="s">
        <v>323</v>
      </c>
      <c r="B18" s="480">
        <v>0</v>
      </c>
      <c r="C18" s="302">
        <v>21672</v>
      </c>
      <c r="D18" s="481">
        <v>0</v>
      </c>
      <c r="E18" s="481">
        <v>0</v>
      </c>
      <c r="F18" s="480">
        <v>0</v>
      </c>
      <c r="G18" s="481">
        <v>0</v>
      </c>
      <c r="H18" s="302">
        <v>10271</v>
      </c>
      <c r="I18" s="302">
        <f t="shared" si="1"/>
        <v>31943</v>
      </c>
      <c r="J18" s="302">
        <v>30000</v>
      </c>
      <c r="K18" s="302">
        <v>33460</v>
      </c>
      <c r="L18" s="483"/>
      <c r="M18" s="483"/>
    </row>
    <row r="19" spans="1:13" s="484" customFormat="1" ht="18" customHeight="1">
      <c r="A19" s="479" t="s">
        <v>669</v>
      </c>
      <c r="B19" s="480">
        <v>0</v>
      </c>
      <c r="C19" s="302">
        <v>177473</v>
      </c>
      <c r="D19" s="302">
        <v>68</v>
      </c>
      <c r="E19" s="302">
        <v>100288</v>
      </c>
      <c r="F19" s="480">
        <v>0</v>
      </c>
      <c r="G19" s="481">
        <v>0</v>
      </c>
      <c r="H19" s="302">
        <v>93611</v>
      </c>
      <c r="I19" s="302">
        <f t="shared" si="1"/>
        <v>371440</v>
      </c>
      <c r="J19" s="302">
        <v>579000</v>
      </c>
      <c r="K19" s="302">
        <v>224975</v>
      </c>
      <c r="L19" s="483"/>
      <c r="M19" s="483"/>
    </row>
    <row r="20" spans="1:13" s="484" customFormat="1" ht="29.25" customHeight="1">
      <c r="A20" s="485" t="s">
        <v>879</v>
      </c>
      <c r="B20" s="480">
        <v>0</v>
      </c>
      <c r="C20" s="302">
        <v>103151</v>
      </c>
      <c r="D20" s="302">
        <v>5890</v>
      </c>
      <c r="E20" s="481">
        <v>0</v>
      </c>
      <c r="F20" s="480">
        <v>0</v>
      </c>
      <c r="G20" s="302">
        <v>83320</v>
      </c>
      <c r="H20" s="302">
        <v>1758265</v>
      </c>
      <c r="I20" s="302">
        <f t="shared" si="1"/>
        <v>1950626</v>
      </c>
      <c r="J20" s="302">
        <v>393000</v>
      </c>
      <c r="K20" s="302">
        <v>430991</v>
      </c>
      <c r="L20" s="483"/>
      <c r="M20" s="483"/>
    </row>
    <row r="21" spans="1:13" s="484" customFormat="1" ht="18" customHeight="1">
      <c r="A21" s="479" t="s">
        <v>863</v>
      </c>
      <c r="B21" s="480">
        <v>0</v>
      </c>
      <c r="C21" s="302">
        <v>3444309</v>
      </c>
      <c r="D21" s="302">
        <v>32536522</v>
      </c>
      <c r="E21" s="302">
        <v>8429444</v>
      </c>
      <c r="F21" s="480">
        <v>0</v>
      </c>
      <c r="G21" s="481">
        <v>0</v>
      </c>
      <c r="H21" s="302">
        <v>54012</v>
      </c>
      <c r="I21" s="302">
        <f t="shared" si="1"/>
        <v>44464287</v>
      </c>
      <c r="J21" s="302">
        <v>37488000</v>
      </c>
      <c r="K21" s="302">
        <v>40630784</v>
      </c>
      <c r="L21" s="483"/>
      <c r="M21" s="483"/>
    </row>
    <row r="22" spans="1:13" s="484" customFormat="1" ht="18" customHeight="1">
      <c r="A22" s="479" t="s">
        <v>264</v>
      </c>
      <c r="B22" s="480">
        <v>0</v>
      </c>
      <c r="C22" s="302">
        <v>90</v>
      </c>
      <c r="D22" s="481">
        <v>0</v>
      </c>
      <c r="E22" s="481">
        <v>0</v>
      </c>
      <c r="F22" s="480">
        <v>0</v>
      </c>
      <c r="G22" s="481">
        <v>0</v>
      </c>
      <c r="H22" s="302">
        <v>48870</v>
      </c>
      <c r="I22" s="302">
        <f t="shared" si="1"/>
        <v>48960</v>
      </c>
      <c r="J22" s="481">
        <v>0</v>
      </c>
      <c r="K22" s="302">
        <v>16456</v>
      </c>
      <c r="L22" s="483"/>
      <c r="M22" s="483"/>
    </row>
    <row r="23" spans="1:13" s="484" customFormat="1" ht="21" hidden="1" customHeight="1">
      <c r="A23" s="479" t="s">
        <v>266</v>
      </c>
      <c r="B23" s="480">
        <v>0</v>
      </c>
      <c r="C23" s="481">
        <v>0</v>
      </c>
      <c r="D23" s="481">
        <v>0</v>
      </c>
      <c r="E23" s="481">
        <v>0</v>
      </c>
      <c r="F23" s="480">
        <v>0</v>
      </c>
      <c r="G23" s="481">
        <v>0</v>
      </c>
      <c r="H23" s="481">
        <v>0</v>
      </c>
      <c r="I23" s="302">
        <f t="shared" si="1"/>
        <v>0</v>
      </c>
      <c r="J23" s="481">
        <v>0</v>
      </c>
      <c r="K23" s="302"/>
      <c r="L23" s="483"/>
      <c r="M23" s="483"/>
    </row>
    <row r="24" spans="1:13" s="484" customFormat="1" ht="18" customHeight="1">
      <c r="A24" s="479" t="s">
        <v>528</v>
      </c>
      <c r="B24" s="480">
        <v>0</v>
      </c>
      <c r="C24" s="302">
        <v>10885</v>
      </c>
      <c r="D24" s="481">
        <v>0</v>
      </c>
      <c r="E24" s="481">
        <v>0</v>
      </c>
      <c r="F24" s="480">
        <v>0</v>
      </c>
      <c r="G24" s="481">
        <v>0</v>
      </c>
      <c r="H24" s="481">
        <v>0</v>
      </c>
      <c r="I24" s="302">
        <f t="shared" si="1"/>
        <v>10885</v>
      </c>
      <c r="J24" s="481">
        <v>0</v>
      </c>
      <c r="K24" s="481">
        <v>0</v>
      </c>
      <c r="L24" s="483"/>
      <c r="M24" s="483"/>
    </row>
    <row r="25" spans="1:13" s="484" customFormat="1" ht="13.5" hidden="1" customHeight="1">
      <c r="A25" s="486" t="s">
        <v>317</v>
      </c>
      <c r="B25" s="487">
        <v>0</v>
      </c>
      <c r="C25" s="488"/>
      <c r="D25" s="488"/>
      <c r="E25" s="488"/>
      <c r="F25" s="488"/>
      <c r="G25" s="488"/>
      <c r="H25" s="488"/>
      <c r="I25" s="488">
        <v>0</v>
      </c>
      <c r="J25" s="488"/>
      <c r="K25" s="488"/>
      <c r="L25" s="483"/>
      <c r="M25" s="483"/>
    </row>
    <row r="26" spans="1:13" s="484" customFormat="1" ht="18" customHeight="1">
      <c r="A26" s="479" t="s">
        <v>235</v>
      </c>
      <c r="B26" s="480">
        <v>0</v>
      </c>
      <c r="C26" s="302">
        <v>24765911</v>
      </c>
      <c r="D26" s="302">
        <v>790217</v>
      </c>
      <c r="E26" s="302">
        <v>69137440</v>
      </c>
      <c r="F26" s="481">
        <v>28169772</v>
      </c>
      <c r="G26" s="302">
        <v>581901</v>
      </c>
      <c r="H26" s="302">
        <v>41153188</v>
      </c>
      <c r="I26" s="302">
        <f t="shared" ref="I26:I30" si="2">SUM(B26:H26)</f>
        <v>164598429</v>
      </c>
      <c r="J26" s="302">
        <v>141425000</v>
      </c>
      <c r="K26" s="302">
        <v>66285676</v>
      </c>
      <c r="L26" s="483"/>
      <c r="M26" s="483"/>
    </row>
    <row r="27" spans="1:13" s="484" customFormat="1" ht="18" customHeight="1">
      <c r="A27" s="479" t="s">
        <v>248</v>
      </c>
      <c r="B27" s="302">
        <v>2662346395</v>
      </c>
      <c r="C27" s="481">
        <v>0</v>
      </c>
      <c r="D27" s="481">
        <v>0</v>
      </c>
      <c r="E27" s="481">
        <v>0</v>
      </c>
      <c r="F27" s="480">
        <v>0</v>
      </c>
      <c r="G27" s="481">
        <v>0</v>
      </c>
      <c r="H27" s="481">
        <v>0</v>
      </c>
      <c r="I27" s="302">
        <f t="shared" si="2"/>
        <v>2662346395</v>
      </c>
      <c r="J27" s="302">
        <v>2404200000</v>
      </c>
      <c r="K27" s="302">
        <v>2600157462</v>
      </c>
      <c r="L27" s="483"/>
      <c r="M27" s="483"/>
    </row>
    <row r="28" spans="1:13" s="484" customFormat="1" ht="18" customHeight="1">
      <c r="A28" s="479" t="s">
        <v>526</v>
      </c>
      <c r="B28" s="480">
        <v>0</v>
      </c>
      <c r="C28" s="302">
        <v>415264</v>
      </c>
      <c r="D28" s="302">
        <v>829348</v>
      </c>
      <c r="E28" s="302">
        <v>27800</v>
      </c>
      <c r="F28" s="480">
        <v>0</v>
      </c>
      <c r="G28" s="302">
        <v>2000</v>
      </c>
      <c r="H28" s="302">
        <v>23645</v>
      </c>
      <c r="I28" s="302">
        <f t="shared" si="2"/>
        <v>1298057</v>
      </c>
      <c r="J28" s="302">
        <v>1144000</v>
      </c>
      <c r="K28" s="302">
        <v>1588485</v>
      </c>
      <c r="L28" s="483"/>
      <c r="M28" s="483"/>
    </row>
    <row r="29" spans="1:13" s="484" customFormat="1" ht="18" hidden="1" customHeight="1">
      <c r="A29" s="489" t="s">
        <v>217</v>
      </c>
      <c r="B29" s="490">
        <v>0</v>
      </c>
      <c r="C29" s="490"/>
      <c r="D29" s="490"/>
      <c r="E29" s="490"/>
      <c r="F29" s="490"/>
      <c r="G29" s="490"/>
      <c r="H29" s="490"/>
      <c r="I29" s="490">
        <f t="shared" si="2"/>
        <v>0</v>
      </c>
      <c r="J29" s="490"/>
      <c r="K29" s="490"/>
      <c r="L29" s="483"/>
      <c r="M29" s="483"/>
    </row>
    <row r="30" spans="1:13" s="484" customFormat="1" ht="18" hidden="1" customHeight="1">
      <c r="A30" s="491" t="s">
        <v>589</v>
      </c>
      <c r="B30" s="490"/>
      <c r="C30" s="492"/>
      <c r="D30" s="490"/>
      <c r="E30" s="490"/>
      <c r="F30" s="490"/>
      <c r="G30" s="490"/>
      <c r="H30" s="490"/>
      <c r="I30" s="490">
        <f t="shared" si="2"/>
        <v>0</v>
      </c>
      <c r="J30" s="492"/>
      <c r="K30" s="490"/>
      <c r="L30" s="483"/>
      <c r="M30" s="483"/>
    </row>
    <row r="31" spans="1:13" s="494" customFormat="1" ht="36" customHeight="1">
      <c r="A31" s="436" t="s">
        <v>667</v>
      </c>
      <c r="B31" s="436"/>
      <c r="C31" s="436"/>
      <c r="D31" s="436"/>
      <c r="E31" s="436"/>
      <c r="F31" s="436"/>
      <c r="G31" s="436"/>
      <c r="H31" s="436"/>
      <c r="I31" s="436"/>
      <c r="J31" s="436"/>
      <c r="K31" s="493"/>
      <c r="L31" s="493"/>
      <c r="M31" s="493"/>
    </row>
    <row r="32" spans="1:13" ht="21.95" customHeight="1">
      <c r="A32" s="472"/>
      <c r="B32" s="473" t="s">
        <v>517</v>
      </c>
      <c r="C32" s="473"/>
      <c r="D32" s="473"/>
      <c r="E32" s="473"/>
      <c r="F32" s="473"/>
      <c r="G32" s="473"/>
      <c r="H32" s="473"/>
      <c r="I32" s="473"/>
      <c r="J32" s="473"/>
      <c r="K32" s="473"/>
    </row>
    <row r="33" spans="1:13" s="496" customFormat="1" ht="51.95" customHeight="1">
      <c r="A33" s="475" t="s">
        <v>212</v>
      </c>
      <c r="B33" s="476" t="s">
        <v>39</v>
      </c>
      <c r="C33" s="476" t="s">
        <v>683</v>
      </c>
      <c r="D33" s="476" t="s">
        <v>811</v>
      </c>
      <c r="E33" s="476" t="s">
        <v>810</v>
      </c>
      <c r="F33" s="476" t="s">
        <v>523</v>
      </c>
      <c r="G33" s="476" t="s">
        <v>186</v>
      </c>
      <c r="H33" s="476" t="s">
        <v>878</v>
      </c>
      <c r="I33" s="476" t="s">
        <v>2</v>
      </c>
      <c r="J33" s="476" t="s">
        <v>573</v>
      </c>
      <c r="K33" s="476" t="s">
        <v>827</v>
      </c>
      <c r="L33" s="495"/>
      <c r="M33" s="495"/>
    </row>
    <row r="34" spans="1:13" ht="15" hidden="1" customHeight="1"/>
    <row r="35" spans="1:13" ht="18" customHeight="1">
      <c r="A35" s="479" t="s">
        <v>589</v>
      </c>
      <c r="B35" s="480">
        <v>0</v>
      </c>
      <c r="C35" s="302">
        <v>12317975</v>
      </c>
      <c r="D35" s="302">
        <v>12600</v>
      </c>
      <c r="E35" s="302">
        <v>151912</v>
      </c>
      <c r="F35" s="480">
        <v>0</v>
      </c>
      <c r="G35" s="481">
        <v>0</v>
      </c>
      <c r="H35" s="302">
        <v>32887</v>
      </c>
      <c r="I35" s="302">
        <f t="shared" ref="I35:I36" si="3">SUM(B35:H35)</f>
        <v>12515374</v>
      </c>
      <c r="J35" s="302">
        <v>8570000</v>
      </c>
      <c r="K35" s="302">
        <v>10977595</v>
      </c>
    </row>
    <row r="36" spans="1:13" ht="18" customHeight="1">
      <c r="A36" s="479" t="s">
        <v>201</v>
      </c>
      <c r="B36" s="480">
        <v>0</v>
      </c>
      <c r="C36" s="481">
        <v>0</v>
      </c>
      <c r="D36" s="481">
        <v>0</v>
      </c>
      <c r="E36" s="481">
        <v>0</v>
      </c>
      <c r="F36" s="480">
        <v>0</v>
      </c>
      <c r="G36" s="481">
        <v>0</v>
      </c>
      <c r="H36" s="302">
        <v>14151</v>
      </c>
      <c r="I36" s="302">
        <f t="shared" si="3"/>
        <v>14151</v>
      </c>
      <c r="J36" s="302">
        <v>5000</v>
      </c>
      <c r="K36" s="302">
        <v>367</v>
      </c>
    </row>
    <row r="37" spans="1:13" s="84" customFormat="1" ht="18" customHeight="1">
      <c r="A37" s="479" t="s">
        <v>862</v>
      </c>
      <c r="B37" s="480">
        <v>0</v>
      </c>
      <c r="C37" s="302">
        <v>1702572</v>
      </c>
      <c r="D37" s="302">
        <v>102</v>
      </c>
      <c r="E37" s="481">
        <v>0</v>
      </c>
      <c r="F37" s="480">
        <v>0</v>
      </c>
      <c r="G37" s="302">
        <v>1561</v>
      </c>
      <c r="H37" s="481">
        <v>0</v>
      </c>
      <c r="I37" s="302">
        <f t="shared" ref="I37:I43" si="4">SUM(B37:H37)</f>
        <v>1704235</v>
      </c>
      <c r="J37" s="302">
        <v>1503000</v>
      </c>
      <c r="K37" s="302">
        <v>1828030</v>
      </c>
      <c r="L37" s="499"/>
      <c r="M37" s="499"/>
    </row>
    <row r="38" spans="1:13" s="84" customFormat="1" ht="18" customHeight="1">
      <c r="A38" s="479" t="s">
        <v>588</v>
      </c>
      <c r="B38" s="480">
        <v>0</v>
      </c>
      <c r="C38" s="481">
        <v>0</v>
      </c>
      <c r="D38" s="481">
        <v>0</v>
      </c>
      <c r="E38" s="481">
        <v>0</v>
      </c>
      <c r="F38" s="480">
        <v>0</v>
      </c>
      <c r="G38" s="481">
        <v>0</v>
      </c>
      <c r="H38" s="481">
        <v>0</v>
      </c>
      <c r="I38" s="481">
        <v>0</v>
      </c>
      <c r="J38" s="481">
        <v>0</v>
      </c>
      <c r="K38" s="302">
        <v>250</v>
      </c>
      <c r="L38" s="499"/>
      <c r="M38" s="499"/>
    </row>
    <row r="39" spans="1:13" s="84" customFormat="1" ht="18" customHeight="1">
      <c r="A39" s="479" t="s">
        <v>826</v>
      </c>
      <c r="B39" s="480">
        <v>0</v>
      </c>
      <c r="C39" s="481">
        <v>0</v>
      </c>
      <c r="D39" s="302">
        <v>1873</v>
      </c>
      <c r="E39" s="481">
        <v>0</v>
      </c>
      <c r="F39" s="480">
        <v>0</v>
      </c>
      <c r="G39" s="481">
        <v>0</v>
      </c>
      <c r="H39" s="481">
        <v>0</v>
      </c>
      <c r="I39" s="481">
        <f>SUM(B39:H39)</f>
        <v>1873</v>
      </c>
      <c r="J39" s="481">
        <v>0</v>
      </c>
      <c r="K39" s="481">
        <v>0</v>
      </c>
      <c r="L39" s="499"/>
      <c r="M39" s="499"/>
    </row>
    <row r="40" spans="1:13" s="84" customFormat="1" ht="27" customHeight="1">
      <c r="A40" s="485" t="s">
        <v>562</v>
      </c>
      <c r="B40" s="480">
        <v>0</v>
      </c>
      <c r="C40" s="302">
        <v>6320</v>
      </c>
      <c r="D40" s="481">
        <v>0</v>
      </c>
      <c r="E40" s="481">
        <v>0</v>
      </c>
      <c r="F40" s="480">
        <v>0</v>
      </c>
      <c r="G40" s="481">
        <v>0</v>
      </c>
      <c r="H40" s="302">
        <v>17944</v>
      </c>
      <c r="I40" s="302">
        <f t="shared" si="4"/>
        <v>24264</v>
      </c>
      <c r="J40" s="302">
        <v>10000</v>
      </c>
      <c r="K40" s="302">
        <v>13323</v>
      </c>
      <c r="L40" s="499"/>
      <c r="M40" s="499"/>
    </row>
    <row r="41" spans="1:13" s="484" customFormat="1" ht="18" customHeight="1">
      <c r="A41" s="479" t="s">
        <v>215</v>
      </c>
      <c r="B41" s="480">
        <v>0</v>
      </c>
      <c r="C41" s="302">
        <v>22511221</v>
      </c>
      <c r="D41" s="302">
        <v>154908</v>
      </c>
      <c r="E41" s="481">
        <v>0</v>
      </c>
      <c r="F41" s="480">
        <v>0</v>
      </c>
      <c r="G41" s="481">
        <v>0</v>
      </c>
      <c r="H41" s="302">
        <v>5076</v>
      </c>
      <c r="I41" s="302">
        <f t="shared" si="4"/>
        <v>22671205</v>
      </c>
      <c r="J41" s="302">
        <v>11365000</v>
      </c>
      <c r="K41" s="302">
        <v>18773590</v>
      </c>
      <c r="L41" s="483"/>
      <c r="M41" s="483"/>
    </row>
    <row r="42" spans="1:13" s="484" customFormat="1" ht="18" customHeight="1">
      <c r="A42" s="479" t="s">
        <v>242</v>
      </c>
      <c r="B42" s="480">
        <v>0</v>
      </c>
      <c r="C42" s="302">
        <v>2240</v>
      </c>
      <c r="D42" s="481">
        <v>0</v>
      </c>
      <c r="E42" s="302">
        <v>90</v>
      </c>
      <c r="F42" s="480">
        <v>0</v>
      </c>
      <c r="G42" s="302">
        <v>2130</v>
      </c>
      <c r="H42" s="302">
        <v>30128</v>
      </c>
      <c r="I42" s="302">
        <f t="shared" si="4"/>
        <v>34588</v>
      </c>
      <c r="J42" s="302">
        <v>3000</v>
      </c>
      <c r="K42" s="302">
        <v>44993</v>
      </c>
      <c r="L42" s="483"/>
      <c r="M42" s="483"/>
    </row>
    <row r="43" spans="1:13" s="484" customFormat="1" ht="18" customHeight="1">
      <c r="A43" s="500" t="s">
        <v>319</v>
      </c>
      <c r="B43" s="480">
        <v>0</v>
      </c>
      <c r="C43" s="302">
        <v>89352580</v>
      </c>
      <c r="D43" s="302">
        <v>64168</v>
      </c>
      <c r="E43" s="481">
        <v>0</v>
      </c>
      <c r="F43" s="480">
        <v>0</v>
      </c>
      <c r="G43" s="302">
        <v>57121</v>
      </c>
      <c r="H43" s="302">
        <v>8169875</v>
      </c>
      <c r="I43" s="302">
        <f t="shared" si="4"/>
        <v>97643744</v>
      </c>
      <c r="J43" s="302">
        <v>111487000</v>
      </c>
      <c r="K43" s="302">
        <v>125421962</v>
      </c>
      <c r="L43" s="483"/>
      <c r="M43" s="483"/>
    </row>
    <row r="44" spans="1:13" s="504" customFormat="1" ht="23.1" customHeight="1" thickBot="1">
      <c r="A44" s="501" t="s">
        <v>2</v>
      </c>
      <c r="B44" s="411">
        <f>SUM(B4:B43)</f>
        <v>2662346395</v>
      </c>
      <c r="C44" s="411">
        <f>SUM(C4:C43)</f>
        <v>202894933</v>
      </c>
      <c r="D44" s="411">
        <f t="shared" ref="D44:H44" si="5">SUM(D4:D43)</f>
        <v>53917847</v>
      </c>
      <c r="E44" s="411">
        <f t="shared" si="5"/>
        <v>82346641</v>
      </c>
      <c r="F44" s="502">
        <f t="shared" si="5"/>
        <v>28169772</v>
      </c>
      <c r="G44" s="411">
        <f t="shared" si="5"/>
        <v>901978</v>
      </c>
      <c r="H44" s="411">
        <f t="shared" si="5"/>
        <v>58891542</v>
      </c>
      <c r="I44" s="411">
        <f>SUM(I4:I43)</f>
        <v>3089469108</v>
      </c>
      <c r="J44" s="411">
        <f>SUM(J4:J43)</f>
        <v>2793305000</v>
      </c>
      <c r="K44" s="411">
        <f>SUM(K4:K43)</f>
        <v>2943657536</v>
      </c>
      <c r="L44" s="503"/>
      <c r="M44" s="503"/>
    </row>
    <row r="45" spans="1:13" s="505" customFormat="1" ht="20.100000000000001" customHeight="1" thickTop="1">
      <c r="B45" s="506"/>
      <c r="C45" s="507"/>
      <c r="D45" s="507"/>
      <c r="E45" s="507"/>
      <c r="F45" s="507"/>
      <c r="G45" s="507"/>
      <c r="H45" s="507"/>
      <c r="I45" s="508"/>
      <c r="J45" s="508"/>
      <c r="K45" s="507"/>
      <c r="L45" s="507"/>
      <c r="M45" s="507"/>
    </row>
    <row r="46" spans="1:13" ht="20.100000000000001" customHeight="1"/>
    <row r="47" spans="1:13" ht="20.100000000000001" customHeight="1"/>
    <row r="48" spans="1:13" ht="20.100000000000001" customHeight="1"/>
    <row r="115" spans="4:4">
      <c r="D115" s="509"/>
    </row>
  </sheetData>
  <mergeCells count="4">
    <mergeCell ref="A1:J1"/>
    <mergeCell ref="B2:K2"/>
    <mergeCell ref="A31:J31"/>
    <mergeCell ref="B32:K32"/>
  </mergeCells>
  <printOptions horizontalCentered="1"/>
  <pageMargins left="0.7" right="0.7" top="1.25" bottom="0.7" header="0.5" footer="0.25"/>
  <pageSetup paperSize="9" scale="85" firstPageNumber="9" orientation="landscape" useFirstPageNumber="1" horizontalDpi="300" verticalDpi="300" r:id="rId1"/>
  <headerFooter alignWithMargins="0">
    <oddHeader xml:space="preserve">&amp;C&amp;"+,Bold"&amp;20
______________________________________________________________________________________&amp;R&amp;"+,Regular"&amp;12
  مملكة البحرين 
  الحساب الختامي الموحد للدولة للسنة المالية المنتهية في 31 ديسمبر 2014
</oddHeader>
    <oddFooter>&amp;C&amp;"Arabic Transparent,Bold"&amp;20______________________________________________________________________________________&amp;"Arabic Transparent,Regular"&amp;14
&amp;"+,Regular"&amp;16&amp;P</oddFooter>
  </headerFooter>
  <rowBreaks count="2" manualBreakCount="2">
    <brk id="30" max="11" man="1"/>
    <brk id="45" max="11" man="1"/>
  </rowBreaks>
  <colBreaks count="1" manualBreakCount="1">
    <brk id="38" max="131"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09"/>
  <sheetViews>
    <sheetView rightToLeft="1" view="pageBreakPreview" topLeftCell="A166" zoomScaleNormal="100" zoomScaleSheetLayoutView="100" workbookViewId="0">
      <selection activeCell="H209" sqref="H209"/>
    </sheetView>
  </sheetViews>
  <sheetFormatPr defaultRowHeight="12.75"/>
  <cols>
    <col min="1" max="1" width="6.28515625" style="170" customWidth="1"/>
    <col min="2" max="2" width="3.5703125" style="165" bestFit="1" customWidth="1"/>
    <col min="3" max="3" width="3.28515625" style="165" customWidth="1"/>
    <col min="4" max="4" width="3.42578125" style="165" customWidth="1"/>
    <col min="5" max="5" width="35.85546875" style="165" customWidth="1"/>
    <col min="6" max="6" width="15" style="153" customWidth="1"/>
    <col min="7" max="7" width="14.85546875" style="153" customWidth="1"/>
    <col min="8" max="8" width="13.28515625" style="171" customWidth="1"/>
    <col min="9" max="9" width="14.42578125" style="153" customWidth="1"/>
    <col min="10" max="16384" width="9.140625" style="165"/>
  </cols>
  <sheetData>
    <row r="1" spans="1:9" ht="30" customHeight="1">
      <c r="A1" s="441" t="s">
        <v>267</v>
      </c>
      <c r="B1" s="441"/>
      <c r="C1" s="441"/>
      <c r="D1" s="441"/>
      <c r="E1" s="441"/>
      <c r="F1" s="441"/>
      <c r="G1" s="441"/>
      <c r="H1" s="441"/>
      <c r="I1" s="441"/>
    </row>
    <row r="2" spans="1:9" ht="17.100000000000001" customHeight="1">
      <c r="A2" s="442" t="s">
        <v>517</v>
      </c>
      <c r="B2" s="442"/>
      <c r="C2" s="442"/>
      <c r="D2" s="442"/>
      <c r="E2" s="442"/>
      <c r="F2" s="442"/>
      <c r="G2" s="442"/>
      <c r="H2" s="442"/>
      <c r="I2" s="442"/>
    </row>
    <row r="3" spans="1:9" ht="15.75" customHeight="1">
      <c r="A3" s="443" t="s">
        <v>179</v>
      </c>
      <c r="B3" s="444"/>
      <c r="C3" s="444"/>
      <c r="D3" s="444"/>
      <c r="E3" s="445" t="s">
        <v>185</v>
      </c>
      <c r="F3" s="443">
        <v>2014</v>
      </c>
      <c r="G3" s="443"/>
      <c r="H3" s="443"/>
      <c r="I3" s="447" t="s">
        <v>828</v>
      </c>
    </row>
    <row r="4" spans="1:9" ht="15.75" customHeight="1">
      <c r="A4" s="303" t="s">
        <v>180</v>
      </c>
      <c r="B4" s="303" t="s">
        <v>181</v>
      </c>
      <c r="C4" s="303" t="s">
        <v>182</v>
      </c>
      <c r="D4" s="303" t="s">
        <v>183</v>
      </c>
      <c r="E4" s="446"/>
      <c r="F4" s="304" t="s">
        <v>572</v>
      </c>
      <c r="G4" s="304" t="s">
        <v>184</v>
      </c>
      <c r="H4" s="305" t="s">
        <v>574</v>
      </c>
      <c r="I4" s="448"/>
    </row>
    <row r="5" spans="1:9" ht="14.25" customHeight="1">
      <c r="A5" s="306"/>
      <c r="B5" s="306"/>
      <c r="C5" s="306">
        <v>1</v>
      </c>
      <c r="D5" s="306">
        <v>4</v>
      </c>
      <c r="E5" s="307" t="s">
        <v>39</v>
      </c>
      <c r="F5" s="308">
        <f>F6+F10+F22+F26</f>
        <v>2404200000</v>
      </c>
      <c r="G5" s="308">
        <f>G6+G10+G22+G26</f>
        <v>2662346395</v>
      </c>
      <c r="H5" s="308">
        <f t="shared" ref="H5:H10" si="0">G5-F5</f>
        <v>258146395</v>
      </c>
      <c r="I5" s="308">
        <f>I6+I10+I22+I26</f>
        <v>2600157462</v>
      </c>
    </row>
    <row r="6" spans="1:9" s="166" customFormat="1" ht="14.25" customHeight="1">
      <c r="A6" s="306"/>
      <c r="B6" s="306">
        <v>1</v>
      </c>
      <c r="C6" s="306">
        <v>1</v>
      </c>
      <c r="D6" s="306">
        <v>4</v>
      </c>
      <c r="E6" s="307" t="s">
        <v>40</v>
      </c>
      <c r="F6" s="308">
        <f>SUM(F7:F9)</f>
        <v>1958138000</v>
      </c>
      <c r="G6" s="308">
        <f>SUM(G7:G9)</f>
        <v>2212613176</v>
      </c>
      <c r="H6" s="308">
        <f t="shared" si="0"/>
        <v>254475176</v>
      </c>
      <c r="I6" s="308">
        <f>SUM(I7:I9)</f>
        <v>2183323571</v>
      </c>
    </row>
    <row r="7" spans="1:9" ht="14.25" customHeight="1">
      <c r="A7" s="309">
        <v>40011</v>
      </c>
      <c r="B7" s="309">
        <v>1</v>
      </c>
      <c r="C7" s="309">
        <v>1</v>
      </c>
      <c r="D7" s="309">
        <v>4</v>
      </c>
      <c r="E7" s="310" t="s">
        <v>260</v>
      </c>
      <c r="F7" s="311">
        <v>209461200</v>
      </c>
      <c r="G7" s="311">
        <v>206473297</v>
      </c>
      <c r="H7" s="311">
        <f t="shared" si="0"/>
        <v>-2987903</v>
      </c>
      <c r="I7" s="311">
        <f>223654144</f>
        <v>223654144</v>
      </c>
    </row>
    <row r="8" spans="1:9" ht="14.25" customHeight="1">
      <c r="A8" s="309">
        <v>40012</v>
      </c>
      <c r="B8" s="309">
        <v>1</v>
      </c>
      <c r="C8" s="309">
        <v>1</v>
      </c>
      <c r="D8" s="309">
        <v>4</v>
      </c>
      <c r="E8" s="310" t="s">
        <v>41</v>
      </c>
      <c r="F8" s="311">
        <v>1769676800</v>
      </c>
      <c r="G8" s="311">
        <v>2027312875</v>
      </c>
      <c r="H8" s="311">
        <f t="shared" si="0"/>
        <v>257636075</v>
      </c>
      <c r="I8" s="311">
        <v>1979267179</v>
      </c>
    </row>
    <row r="9" spans="1:9" ht="14.25" customHeight="1">
      <c r="A9" s="309">
        <v>40014</v>
      </c>
      <c r="B9" s="309">
        <v>1</v>
      </c>
      <c r="C9" s="309">
        <v>1</v>
      </c>
      <c r="D9" s="309">
        <v>4</v>
      </c>
      <c r="E9" s="310" t="s">
        <v>626</v>
      </c>
      <c r="F9" s="311">
        <v>-21000000</v>
      </c>
      <c r="G9" s="311">
        <v>-21172996</v>
      </c>
      <c r="H9" s="311">
        <f t="shared" si="0"/>
        <v>-172996</v>
      </c>
      <c r="I9" s="311">
        <v>-19597752</v>
      </c>
    </row>
    <row r="10" spans="1:9" s="166" customFormat="1" ht="12.75" customHeight="1">
      <c r="A10" s="306"/>
      <c r="B10" s="306">
        <v>2</v>
      </c>
      <c r="C10" s="306">
        <v>1</v>
      </c>
      <c r="D10" s="306">
        <v>4</v>
      </c>
      <c r="E10" s="307" t="s">
        <v>42</v>
      </c>
      <c r="F10" s="308">
        <f>SUM(F11:F21)</f>
        <v>431476500</v>
      </c>
      <c r="G10" s="308">
        <f>SUM(G11:G21)</f>
        <v>434722091</v>
      </c>
      <c r="H10" s="308">
        <f t="shared" si="0"/>
        <v>3245591</v>
      </c>
      <c r="I10" s="308">
        <f>SUM(I11:I21)</f>
        <v>401014351</v>
      </c>
    </row>
    <row r="11" spans="1:9" ht="15" hidden="1" customHeight="1">
      <c r="A11" s="312">
        <v>40031</v>
      </c>
      <c r="B11" s="309">
        <v>2</v>
      </c>
      <c r="C11" s="309">
        <v>1</v>
      </c>
      <c r="D11" s="309">
        <v>4</v>
      </c>
      <c r="E11" s="310" t="s">
        <v>43</v>
      </c>
      <c r="F11" s="313">
        <v>0</v>
      </c>
      <c r="G11" s="313">
        <v>0</v>
      </c>
      <c r="H11" s="314">
        <f t="shared" ref="H11:H21" si="1">G11-F11</f>
        <v>0</v>
      </c>
      <c r="I11" s="313">
        <v>0</v>
      </c>
    </row>
    <row r="12" spans="1:9" ht="12.75" customHeight="1">
      <c r="A12" s="312">
        <v>40032</v>
      </c>
      <c r="B12" s="309">
        <v>2</v>
      </c>
      <c r="C12" s="309">
        <v>1</v>
      </c>
      <c r="D12" s="309">
        <v>4</v>
      </c>
      <c r="E12" s="310" t="s">
        <v>44</v>
      </c>
      <c r="F12" s="311">
        <v>17253800</v>
      </c>
      <c r="G12" s="313">
        <v>0</v>
      </c>
      <c r="H12" s="311">
        <f>G12-F12</f>
        <v>-17253800</v>
      </c>
      <c r="I12" s="313">
        <v>0</v>
      </c>
    </row>
    <row r="13" spans="1:9" ht="13.5" hidden="1" customHeight="1">
      <c r="A13" s="312">
        <v>40033</v>
      </c>
      <c r="B13" s="309">
        <v>2</v>
      </c>
      <c r="C13" s="309">
        <v>1</v>
      </c>
      <c r="D13" s="309">
        <v>4</v>
      </c>
      <c r="E13" s="310" t="s">
        <v>45</v>
      </c>
      <c r="F13" s="311">
        <v>0</v>
      </c>
      <c r="G13" s="313">
        <v>0</v>
      </c>
      <c r="H13" s="311">
        <f t="shared" si="1"/>
        <v>0</v>
      </c>
      <c r="I13" s="313">
        <v>0</v>
      </c>
    </row>
    <row r="14" spans="1:9" ht="14.25" customHeight="1">
      <c r="A14" s="312">
        <v>40034</v>
      </c>
      <c r="B14" s="309">
        <v>2</v>
      </c>
      <c r="C14" s="309">
        <v>1</v>
      </c>
      <c r="D14" s="309">
        <v>4</v>
      </c>
      <c r="E14" s="310" t="s">
        <v>46</v>
      </c>
      <c r="F14" s="311">
        <v>23889700</v>
      </c>
      <c r="G14" s="313">
        <v>0</v>
      </c>
      <c r="H14" s="311">
        <f>G14-F14</f>
        <v>-23889700</v>
      </c>
      <c r="I14" s="313">
        <v>0</v>
      </c>
    </row>
    <row r="15" spans="1:9" ht="15" customHeight="1">
      <c r="A15" s="312">
        <v>40035</v>
      </c>
      <c r="B15" s="309">
        <v>2</v>
      </c>
      <c r="C15" s="309">
        <v>1</v>
      </c>
      <c r="D15" s="309">
        <v>4</v>
      </c>
      <c r="E15" s="310" t="s">
        <v>47</v>
      </c>
      <c r="F15" s="311">
        <v>71669600</v>
      </c>
      <c r="G15" s="313">
        <v>0</v>
      </c>
      <c r="H15" s="311">
        <f>G15-F15</f>
        <v>-71669600</v>
      </c>
      <c r="I15" s="313">
        <v>0</v>
      </c>
    </row>
    <row r="16" spans="1:9" ht="22.5" hidden="1" customHeight="1">
      <c r="A16" s="312">
        <v>40036</v>
      </c>
      <c r="B16" s="309">
        <v>2</v>
      </c>
      <c r="C16" s="309">
        <v>1</v>
      </c>
      <c r="D16" s="309">
        <v>4</v>
      </c>
      <c r="E16" s="310" t="s">
        <v>202</v>
      </c>
      <c r="F16" s="313">
        <v>0</v>
      </c>
      <c r="G16" s="302"/>
      <c r="H16" s="311">
        <f t="shared" si="1"/>
        <v>0</v>
      </c>
      <c r="I16" s="302"/>
    </row>
    <row r="17" spans="1:9" ht="14.25" customHeight="1">
      <c r="A17" s="312">
        <v>40037</v>
      </c>
      <c r="B17" s="309">
        <v>2</v>
      </c>
      <c r="C17" s="309">
        <v>1</v>
      </c>
      <c r="D17" s="309">
        <v>4</v>
      </c>
      <c r="E17" s="310" t="s">
        <v>561</v>
      </c>
      <c r="F17" s="311">
        <v>57070200</v>
      </c>
      <c r="G17" s="311">
        <v>62390724</v>
      </c>
      <c r="H17" s="311">
        <f t="shared" si="1"/>
        <v>5320524</v>
      </c>
      <c r="I17" s="311">
        <v>54155855</v>
      </c>
    </row>
    <row r="18" spans="1:9" ht="14.25" customHeight="1">
      <c r="A18" s="309">
        <v>40051</v>
      </c>
      <c r="B18" s="309">
        <v>2</v>
      </c>
      <c r="C18" s="309">
        <v>1</v>
      </c>
      <c r="D18" s="309">
        <v>4</v>
      </c>
      <c r="E18" s="310" t="s">
        <v>627</v>
      </c>
      <c r="F18" s="311">
        <v>99541200</v>
      </c>
      <c r="G18" s="311">
        <v>107213712</v>
      </c>
      <c r="H18" s="315">
        <f t="shared" si="1"/>
        <v>7672512</v>
      </c>
      <c r="I18" s="311">
        <v>101266533</v>
      </c>
    </row>
    <row r="19" spans="1:9" ht="14.25" customHeight="1">
      <c r="A19" s="309">
        <v>40052</v>
      </c>
      <c r="B19" s="309">
        <v>2</v>
      </c>
      <c r="C19" s="309">
        <v>1</v>
      </c>
      <c r="D19" s="309">
        <v>4</v>
      </c>
      <c r="E19" s="310" t="s">
        <v>48</v>
      </c>
      <c r="F19" s="311">
        <v>56539500</v>
      </c>
      <c r="G19" s="311">
        <v>38935826</v>
      </c>
      <c r="H19" s="311">
        <f t="shared" si="1"/>
        <v>-17603674</v>
      </c>
      <c r="I19" s="311">
        <v>37630660</v>
      </c>
    </row>
    <row r="20" spans="1:9" ht="14.25" customHeight="1">
      <c r="A20" s="309">
        <v>40053</v>
      </c>
      <c r="B20" s="309">
        <v>2</v>
      </c>
      <c r="C20" s="309">
        <v>1</v>
      </c>
      <c r="D20" s="309">
        <v>4</v>
      </c>
      <c r="E20" s="310" t="s">
        <v>49</v>
      </c>
      <c r="F20" s="311">
        <v>34291200</v>
      </c>
      <c r="G20" s="311">
        <v>36231980</v>
      </c>
      <c r="H20" s="311">
        <f t="shared" si="1"/>
        <v>1940780</v>
      </c>
      <c r="I20" s="311">
        <v>34248280</v>
      </c>
    </row>
    <row r="21" spans="1:9" ht="14.25" customHeight="1">
      <c r="A21" s="309">
        <v>40054</v>
      </c>
      <c r="B21" s="309">
        <v>2</v>
      </c>
      <c r="C21" s="309">
        <v>1</v>
      </c>
      <c r="D21" s="309">
        <v>4</v>
      </c>
      <c r="E21" s="310" t="s">
        <v>50</v>
      </c>
      <c r="F21" s="311">
        <v>71221300</v>
      </c>
      <c r="G21" s="311">
        <v>189949849</v>
      </c>
      <c r="H21" s="311">
        <f t="shared" si="1"/>
        <v>118728549</v>
      </c>
      <c r="I21" s="311">
        <v>173713023</v>
      </c>
    </row>
    <row r="22" spans="1:9" s="166" customFormat="1" ht="14.25" customHeight="1">
      <c r="A22" s="306"/>
      <c r="B22" s="306">
        <v>3</v>
      </c>
      <c r="C22" s="306">
        <v>1</v>
      </c>
      <c r="D22" s="306">
        <v>4</v>
      </c>
      <c r="E22" s="307" t="s">
        <v>51</v>
      </c>
      <c r="F22" s="308">
        <f>SUM(F23:F27)</f>
        <v>14585500</v>
      </c>
      <c r="G22" s="308">
        <f>SUM(G23:G27)</f>
        <v>15011128</v>
      </c>
      <c r="H22" s="308">
        <f>SUM(H23:H25)</f>
        <v>425628</v>
      </c>
      <c r="I22" s="308">
        <f>SUM(I23:I25)</f>
        <v>15819540</v>
      </c>
    </row>
    <row r="23" spans="1:9" ht="12" customHeight="1">
      <c r="A23" s="312">
        <v>42011</v>
      </c>
      <c r="B23" s="309">
        <v>3</v>
      </c>
      <c r="C23" s="309">
        <v>1</v>
      </c>
      <c r="D23" s="309">
        <v>4</v>
      </c>
      <c r="E23" s="310" t="s">
        <v>52</v>
      </c>
      <c r="F23" s="311">
        <v>8779700</v>
      </c>
      <c r="G23" s="311">
        <v>10605738</v>
      </c>
      <c r="H23" s="311">
        <f>G23-F23</f>
        <v>1826038</v>
      </c>
      <c r="I23" s="311">
        <v>11676073</v>
      </c>
    </row>
    <row r="24" spans="1:9" ht="13.5" hidden="1" customHeight="1">
      <c r="A24" s="309">
        <v>42012</v>
      </c>
      <c r="B24" s="309">
        <v>3</v>
      </c>
      <c r="C24" s="309">
        <v>1</v>
      </c>
      <c r="D24" s="309">
        <v>4</v>
      </c>
      <c r="E24" s="310" t="s">
        <v>53</v>
      </c>
      <c r="F24" s="313"/>
      <c r="G24" s="311"/>
      <c r="H24" s="314">
        <f>G24-F24</f>
        <v>0</v>
      </c>
      <c r="I24" s="311"/>
    </row>
    <row r="25" spans="1:9" ht="14.25" customHeight="1">
      <c r="A25" s="312">
        <v>42013</v>
      </c>
      <c r="B25" s="309">
        <v>3</v>
      </c>
      <c r="C25" s="309">
        <v>1</v>
      </c>
      <c r="D25" s="309">
        <v>4</v>
      </c>
      <c r="E25" s="310" t="s">
        <v>55</v>
      </c>
      <c r="F25" s="311">
        <v>5805800</v>
      </c>
      <c r="G25" s="311">
        <v>4405390</v>
      </c>
      <c r="H25" s="311">
        <f>G25-F25</f>
        <v>-1400410</v>
      </c>
      <c r="I25" s="311">
        <v>4143467</v>
      </c>
    </row>
    <row r="26" spans="1:9" ht="12" hidden="1" customHeight="1">
      <c r="A26" s="309"/>
      <c r="B26" s="306">
        <v>4</v>
      </c>
      <c r="C26" s="306">
        <v>1</v>
      </c>
      <c r="D26" s="306">
        <v>4</v>
      </c>
      <c r="E26" s="316" t="s">
        <v>342</v>
      </c>
      <c r="F26" s="317">
        <f>F27</f>
        <v>0</v>
      </c>
      <c r="G26" s="317">
        <f>G27</f>
        <v>0</v>
      </c>
      <c r="H26" s="318">
        <f>H27</f>
        <v>0</v>
      </c>
      <c r="I26" s="318">
        <f>I27</f>
        <v>0</v>
      </c>
    </row>
    <row r="27" spans="1:9" ht="14.25" hidden="1" customHeight="1">
      <c r="A27" s="319">
        <v>45014</v>
      </c>
      <c r="B27" s="319">
        <v>4</v>
      </c>
      <c r="C27" s="319">
        <v>1</v>
      </c>
      <c r="D27" s="319">
        <v>4</v>
      </c>
      <c r="E27" s="320" t="s">
        <v>342</v>
      </c>
      <c r="F27" s="321">
        <v>0</v>
      </c>
      <c r="G27" s="321">
        <v>0</v>
      </c>
      <c r="H27" s="322">
        <f t="shared" ref="H27:H48" si="2">G27-F27</f>
        <v>0</v>
      </c>
      <c r="I27" s="323">
        <v>0</v>
      </c>
    </row>
    <row r="28" spans="1:9" ht="14.25" customHeight="1">
      <c r="A28" s="306"/>
      <c r="B28" s="306"/>
      <c r="C28" s="306">
        <v>2</v>
      </c>
      <c r="D28" s="306">
        <v>4</v>
      </c>
      <c r="E28" s="307" t="s">
        <v>29</v>
      </c>
      <c r="F28" s="308">
        <f>SUM(F29,F31,F38,F49)</f>
        <v>199247958</v>
      </c>
      <c r="G28" s="308">
        <f>SUM(G29,G31,G38,G49)</f>
        <v>202894933</v>
      </c>
      <c r="H28" s="308">
        <f t="shared" si="2"/>
        <v>3646975</v>
      </c>
      <c r="I28" s="308">
        <f>SUM(I29,I31,I38,I49)</f>
        <v>223770501</v>
      </c>
    </row>
    <row r="29" spans="1:9" s="166" customFormat="1" ht="4.5" hidden="1" customHeight="1">
      <c r="A29" s="306"/>
      <c r="B29" s="306">
        <v>1</v>
      </c>
      <c r="C29" s="306">
        <v>2</v>
      </c>
      <c r="D29" s="306">
        <v>4</v>
      </c>
      <c r="E29" s="324" t="s">
        <v>54</v>
      </c>
      <c r="F29" s="325">
        <f>SUM(F30)</f>
        <v>0</v>
      </c>
      <c r="G29" s="326">
        <f>SUM(G30)</f>
        <v>0</v>
      </c>
      <c r="H29" s="326">
        <f t="shared" si="2"/>
        <v>0</v>
      </c>
      <c r="I29" s="326">
        <f>SUM(I30)</f>
        <v>0</v>
      </c>
    </row>
    <row r="30" spans="1:9" ht="2.25" hidden="1" customHeight="1">
      <c r="A30" s="312">
        <v>42013</v>
      </c>
      <c r="B30" s="309">
        <v>1</v>
      </c>
      <c r="C30" s="309">
        <v>2</v>
      </c>
      <c r="D30" s="309">
        <v>4</v>
      </c>
      <c r="E30" s="310" t="s">
        <v>55</v>
      </c>
      <c r="F30" s="325">
        <v>0</v>
      </c>
      <c r="G30" s="327">
        <v>0</v>
      </c>
      <c r="H30" s="315">
        <f t="shared" si="2"/>
        <v>0</v>
      </c>
      <c r="I30" s="327">
        <v>0</v>
      </c>
    </row>
    <row r="31" spans="1:9" s="166" customFormat="1" ht="14.25" customHeight="1">
      <c r="A31" s="306"/>
      <c r="B31" s="306">
        <v>2</v>
      </c>
      <c r="C31" s="306">
        <v>2</v>
      </c>
      <c r="D31" s="306">
        <v>4</v>
      </c>
      <c r="E31" s="307" t="s">
        <v>56</v>
      </c>
      <c r="F31" s="308">
        <f>SUM(F32:F37)</f>
        <v>108321000</v>
      </c>
      <c r="G31" s="308">
        <f>SUM(G32:G37)</f>
        <v>88587021</v>
      </c>
      <c r="H31" s="308">
        <f t="shared" si="2"/>
        <v>-19733979</v>
      </c>
      <c r="I31" s="308">
        <f>SUM(I32:I37)</f>
        <v>115083869</v>
      </c>
    </row>
    <row r="32" spans="1:9" ht="14.25" customHeight="1">
      <c r="A32" s="312">
        <v>42501</v>
      </c>
      <c r="B32" s="309">
        <v>2</v>
      </c>
      <c r="C32" s="309">
        <v>2</v>
      </c>
      <c r="D32" s="309">
        <v>4</v>
      </c>
      <c r="E32" s="328" t="s">
        <v>57</v>
      </c>
      <c r="F32" s="311">
        <v>50000000</v>
      </c>
      <c r="G32" s="311">
        <v>45313631</v>
      </c>
      <c r="H32" s="315">
        <f t="shared" si="2"/>
        <v>-4686369</v>
      </c>
      <c r="I32" s="311">
        <v>28116872</v>
      </c>
    </row>
    <row r="33" spans="1:9" ht="14.25" customHeight="1">
      <c r="A33" s="312">
        <v>42503</v>
      </c>
      <c r="B33" s="309">
        <v>2</v>
      </c>
      <c r="C33" s="309">
        <v>2</v>
      </c>
      <c r="D33" s="309">
        <v>4</v>
      </c>
      <c r="E33" s="310" t="s">
        <v>58</v>
      </c>
      <c r="F33" s="311">
        <v>12000000</v>
      </c>
      <c r="G33" s="311">
        <v>7457362</v>
      </c>
      <c r="H33" s="311">
        <f t="shared" si="2"/>
        <v>-4542638</v>
      </c>
      <c r="I33" s="311">
        <v>8877231</v>
      </c>
    </row>
    <row r="34" spans="1:9" ht="14.25" customHeight="1">
      <c r="A34" s="312">
        <v>42504</v>
      </c>
      <c r="B34" s="309">
        <v>2</v>
      </c>
      <c r="C34" s="309">
        <v>2</v>
      </c>
      <c r="D34" s="309">
        <v>4</v>
      </c>
      <c r="E34" s="310" t="s">
        <v>59</v>
      </c>
      <c r="F34" s="311">
        <v>30000000</v>
      </c>
      <c r="G34" s="311">
        <v>16968822</v>
      </c>
      <c r="H34" s="311">
        <f t="shared" si="2"/>
        <v>-13031178</v>
      </c>
      <c r="I34" s="311">
        <v>59526086</v>
      </c>
    </row>
    <row r="35" spans="1:9" ht="14.25" customHeight="1">
      <c r="A35" s="312">
        <v>42505</v>
      </c>
      <c r="B35" s="309">
        <v>2</v>
      </c>
      <c r="C35" s="309">
        <v>2</v>
      </c>
      <c r="D35" s="309">
        <v>4</v>
      </c>
      <c r="E35" s="310" t="s">
        <v>60</v>
      </c>
      <c r="F35" s="311">
        <v>16000000</v>
      </c>
      <c r="G35" s="311">
        <v>17912053</v>
      </c>
      <c r="H35" s="311">
        <f t="shared" si="2"/>
        <v>1912053</v>
      </c>
      <c r="I35" s="311">
        <v>18019058</v>
      </c>
    </row>
    <row r="36" spans="1:9" ht="14.25" customHeight="1">
      <c r="A36" s="312">
        <v>42506</v>
      </c>
      <c r="B36" s="309">
        <v>2</v>
      </c>
      <c r="C36" s="309">
        <v>2</v>
      </c>
      <c r="D36" s="309">
        <v>4</v>
      </c>
      <c r="E36" s="310" t="s">
        <v>61</v>
      </c>
      <c r="F36" s="311">
        <v>21000</v>
      </c>
      <c r="G36" s="311">
        <v>361304</v>
      </c>
      <c r="H36" s="311">
        <f t="shared" si="2"/>
        <v>340304</v>
      </c>
      <c r="I36" s="311">
        <v>46703</v>
      </c>
    </row>
    <row r="37" spans="1:9" ht="14.25" customHeight="1">
      <c r="A37" s="312">
        <v>42507</v>
      </c>
      <c r="B37" s="309">
        <v>2</v>
      </c>
      <c r="C37" s="309">
        <v>2</v>
      </c>
      <c r="D37" s="309">
        <v>4</v>
      </c>
      <c r="E37" s="310" t="s">
        <v>62</v>
      </c>
      <c r="F37" s="311">
        <v>300000</v>
      </c>
      <c r="G37" s="311">
        <v>573849</v>
      </c>
      <c r="H37" s="311">
        <f t="shared" si="2"/>
        <v>273849</v>
      </c>
      <c r="I37" s="311">
        <v>497919</v>
      </c>
    </row>
    <row r="38" spans="1:9" s="166" customFormat="1" ht="14.25" customHeight="1">
      <c r="A38" s="306"/>
      <c r="B38" s="306">
        <v>3</v>
      </c>
      <c r="C38" s="306">
        <v>2</v>
      </c>
      <c r="D38" s="306">
        <v>4</v>
      </c>
      <c r="E38" s="307" t="s">
        <v>63</v>
      </c>
      <c r="F38" s="308">
        <f>SUM(F39:F48)</f>
        <v>1072298</v>
      </c>
      <c r="G38" s="308">
        <f>SUM(G39:G48)</f>
        <v>1957608</v>
      </c>
      <c r="H38" s="308">
        <f t="shared" si="2"/>
        <v>885310</v>
      </c>
      <c r="I38" s="308">
        <f>SUM(I39:I48)</f>
        <v>1688722</v>
      </c>
    </row>
    <row r="39" spans="1:9" ht="14.25" customHeight="1">
      <c r="A39" s="312">
        <v>43011</v>
      </c>
      <c r="B39" s="309">
        <v>3</v>
      </c>
      <c r="C39" s="309">
        <v>2</v>
      </c>
      <c r="D39" s="309">
        <v>4</v>
      </c>
      <c r="E39" s="310" t="s">
        <v>64</v>
      </c>
      <c r="F39" s="311">
        <v>82105</v>
      </c>
      <c r="G39" s="311">
        <v>41885</v>
      </c>
      <c r="H39" s="311">
        <f t="shared" si="2"/>
        <v>-40220</v>
      </c>
      <c r="I39" s="311">
        <v>623569</v>
      </c>
    </row>
    <row r="40" spans="1:9" ht="14.25" customHeight="1">
      <c r="A40" s="312">
        <v>43021</v>
      </c>
      <c r="B40" s="309">
        <v>3</v>
      </c>
      <c r="C40" s="309">
        <v>2</v>
      </c>
      <c r="D40" s="309">
        <v>4</v>
      </c>
      <c r="E40" s="310" t="s">
        <v>65</v>
      </c>
      <c r="F40" s="311">
        <v>5000</v>
      </c>
      <c r="G40" s="311">
        <v>9603</v>
      </c>
      <c r="H40" s="311">
        <f t="shared" si="2"/>
        <v>4603</v>
      </c>
      <c r="I40" s="311">
        <v>3288</v>
      </c>
    </row>
    <row r="41" spans="1:9" ht="14.25" customHeight="1">
      <c r="A41" s="312">
        <v>43031</v>
      </c>
      <c r="B41" s="309">
        <v>3</v>
      </c>
      <c r="C41" s="309">
        <v>2</v>
      </c>
      <c r="D41" s="309">
        <v>4</v>
      </c>
      <c r="E41" s="310" t="s">
        <v>66</v>
      </c>
      <c r="F41" s="311">
        <v>10000</v>
      </c>
      <c r="G41" s="311">
        <v>13892</v>
      </c>
      <c r="H41" s="311">
        <f t="shared" si="2"/>
        <v>3892</v>
      </c>
      <c r="I41" s="311">
        <v>13450</v>
      </c>
    </row>
    <row r="42" spans="1:9" ht="14.25" customHeight="1">
      <c r="A42" s="312">
        <v>43041</v>
      </c>
      <c r="B42" s="309">
        <v>3</v>
      </c>
      <c r="C42" s="309">
        <v>2</v>
      </c>
      <c r="D42" s="309">
        <v>4</v>
      </c>
      <c r="E42" s="310" t="s">
        <v>67</v>
      </c>
      <c r="F42" s="311">
        <v>771193</v>
      </c>
      <c r="G42" s="311">
        <v>1579778</v>
      </c>
      <c r="H42" s="311">
        <f t="shared" si="2"/>
        <v>808585</v>
      </c>
      <c r="I42" s="311">
        <v>754447</v>
      </c>
    </row>
    <row r="43" spans="1:9" ht="13.5" customHeight="1">
      <c r="A43" s="312">
        <v>43051</v>
      </c>
      <c r="B43" s="309">
        <v>3</v>
      </c>
      <c r="C43" s="309">
        <v>2</v>
      </c>
      <c r="D43" s="309">
        <v>4</v>
      </c>
      <c r="E43" s="310" t="s">
        <v>68</v>
      </c>
      <c r="F43" s="311">
        <v>14000</v>
      </c>
      <c r="G43" s="311">
        <v>13787</v>
      </c>
      <c r="H43" s="315">
        <f t="shared" si="2"/>
        <v>-213</v>
      </c>
      <c r="I43" s="311">
        <v>18197</v>
      </c>
    </row>
    <row r="44" spans="1:9" ht="20.25" hidden="1" customHeight="1">
      <c r="A44" s="309">
        <v>43061</v>
      </c>
      <c r="B44" s="309">
        <v>3</v>
      </c>
      <c r="C44" s="309">
        <v>2</v>
      </c>
      <c r="D44" s="309">
        <v>4</v>
      </c>
      <c r="E44" s="310" t="s">
        <v>69</v>
      </c>
      <c r="F44" s="311"/>
      <c r="G44" s="302"/>
      <c r="H44" s="315">
        <f t="shared" si="2"/>
        <v>0</v>
      </c>
      <c r="I44" s="302"/>
    </row>
    <row r="45" spans="1:9" ht="14.25" customHeight="1">
      <c r="A45" s="309">
        <v>43071</v>
      </c>
      <c r="B45" s="309">
        <v>3</v>
      </c>
      <c r="C45" s="309">
        <v>2</v>
      </c>
      <c r="D45" s="309">
        <v>4</v>
      </c>
      <c r="E45" s="310" t="s">
        <v>70</v>
      </c>
      <c r="F45" s="311">
        <v>190000</v>
      </c>
      <c r="G45" s="311">
        <v>40000</v>
      </c>
      <c r="H45" s="315">
        <f t="shared" si="2"/>
        <v>-150000</v>
      </c>
      <c r="I45" s="311">
        <v>194639</v>
      </c>
    </row>
    <row r="46" spans="1:9" ht="14.25" customHeight="1">
      <c r="A46" s="309">
        <v>44041</v>
      </c>
      <c r="B46" s="309">
        <v>3</v>
      </c>
      <c r="C46" s="309">
        <v>2</v>
      </c>
      <c r="D46" s="309">
        <v>4</v>
      </c>
      <c r="E46" s="310" t="s">
        <v>803</v>
      </c>
      <c r="F46" s="314">
        <v>0</v>
      </c>
      <c r="G46" s="311">
        <v>31799</v>
      </c>
      <c r="H46" s="315">
        <f t="shared" si="2"/>
        <v>31799</v>
      </c>
      <c r="I46" s="311">
        <v>15445</v>
      </c>
    </row>
    <row r="47" spans="1:9" ht="14.25" customHeight="1">
      <c r="A47" s="309">
        <v>44042</v>
      </c>
      <c r="B47" s="309">
        <v>3</v>
      </c>
      <c r="C47" s="309">
        <v>2</v>
      </c>
      <c r="D47" s="309">
        <v>4</v>
      </c>
      <c r="E47" s="310" t="s">
        <v>813</v>
      </c>
      <c r="F47" s="314">
        <v>0</v>
      </c>
      <c r="G47" s="311">
        <v>109042</v>
      </c>
      <c r="H47" s="315">
        <f t="shared" si="2"/>
        <v>109042</v>
      </c>
      <c r="I47" s="311">
        <v>31613</v>
      </c>
    </row>
    <row r="48" spans="1:9" ht="14.25" customHeight="1">
      <c r="A48" s="309">
        <v>44043</v>
      </c>
      <c r="B48" s="309">
        <v>3</v>
      </c>
      <c r="C48" s="309">
        <v>2</v>
      </c>
      <c r="D48" s="309">
        <v>4</v>
      </c>
      <c r="E48" s="310" t="s">
        <v>802</v>
      </c>
      <c r="F48" s="314">
        <v>0</v>
      </c>
      <c r="G48" s="311">
        <v>117822</v>
      </c>
      <c r="H48" s="315">
        <f t="shared" si="2"/>
        <v>117822</v>
      </c>
      <c r="I48" s="311">
        <v>34074</v>
      </c>
    </row>
    <row r="49" spans="1:9" s="166" customFormat="1" ht="12.75" customHeight="1">
      <c r="A49" s="306"/>
      <c r="B49" s="306">
        <v>4</v>
      </c>
      <c r="C49" s="306">
        <v>2</v>
      </c>
      <c r="D49" s="306">
        <v>4</v>
      </c>
      <c r="E49" s="307" t="s">
        <v>71</v>
      </c>
      <c r="F49" s="308">
        <f>SUM(F51:F73,F78:F88)</f>
        <v>89854660</v>
      </c>
      <c r="G49" s="308">
        <f>SUM(G51:G73,G78:G88)</f>
        <v>112350304</v>
      </c>
      <c r="H49" s="308">
        <f t="shared" ref="H49:I49" si="3">SUM(H51:H73,H78:H88)</f>
        <v>22495644</v>
      </c>
      <c r="I49" s="308">
        <f t="shared" si="3"/>
        <v>106997910</v>
      </c>
    </row>
    <row r="50" spans="1:9" s="166" customFormat="1" ht="11.25" hidden="1" customHeight="1">
      <c r="A50" s="329">
        <v>42012</v>
      </c>
      <c r="B50" s="319">
        <v>4</v>
      </c>
      <c r="C50" s="319">
        <v>2</v>
      </c>
      <c r="D50" s="319">
        <v>4</v>
      </c>
      <c r="E50" s="330" t="s">
        <v>53</v>
      </c>
      <c r="F50" s="331">
        <v>0</v>
      </c>
      <c r="G50" s="331">
        <v>0</v>
      </c>
      <c r="H50" s="331">
        <v>0</v>
      </c>
      <c r="I50" s="314">
        <v>0</v>
      </c>
    </row>
    <row r="51" spans="1:9" ht="14.25" customHeight="1">
      <c r="A51" s="312">
        <v>44011</v>
      </c>
      <c r="B51" s="309">
        <v>4</v>
      </c>
      <c r="C51" s="309">
        <v>2</v>
      </c>
      <c r="D51" s="309">
        <v>4</v>
      </c>
      <c r="E51" s="310" t="s">
        <v>72</v>
      </c>
      <c r="F51" s="311">
        <v>1605900</v>
      </c>
      <c r="G51" s="311">
        <v>982251</v>
      </c>
      <c r="H51" s="311">
        <f t="shared" ref="H51:H70" si="4">G51-F51</f>
        <v>-623649</v>
      </c>
      <c r="I51" s="311">
        <v>1470554</v>
      </c>
    </row>
    <row r="52" spans="1:9" ht="14.25" customHeight="1">
      <c r="A52" s="312">
        <v>44012</v>
      </c>
      <c r="B52" s="309">
        <v>4</v>
      </c>
      <c r="C52" s="309">
        <v>2</v>
      </c>
      <c r="D52" s="309">
        <v>4</v>
      </c>
      <c r="E52" s="310" t="s">
        <v>73</v>
      </c>
      <c r="F52" s="311">
        <v>2073600</v>
      </c>
      <c r="G52" s="311">
        <v>2428954</v>
      </c>
      <c r="H52" s="311">
        <f t="shared" si="4"/>
        <v>355354</v>
      </c>
      <c r="I52" s="311">
        <v>2145700</v>
      </c>
    </row>
    <row r="53" spans="1:9" ht="13.5" customHeight="1">
      <c r="A53" s="312">
        <v>44013</v>
      </c>
      <c r="B53" s="309">
        <v>4</v>
      </c>
      <c r="C53" s="309">
        <v>2</v>
      </c>
      <c r="D53" s="309">
        <v>4</v>
      </c>
      <c r="E53" s="310" t="s">
        <v>74</v>
      </c>
      <c r="F53" s="311">
        <v>8606000</v>
      </c>
      <c r="G53" s="311">
        <v>11471167</v>
      </c>
      <c r="H53" s="315">
        <f t="shared" si="4"/>
        <v>2865167</v>
      </c>
      <c r="I53" s="311">
        <v>9291907</v>
      </c>
    </row>
    <row r="54" spans="1:9" ht="15.75" hidden="1" customHeight="1">
      <c r="A54" s="312">
        <v>44014</v>
      </c>
      <c r="B54" s="309">
        <v>4</v>
      </c>
      <c r="C54" s="309">
        <v>2</v>
      </c>
      <c r="D54" s="309">
        <v>4</v>
      </c>
      <c r="E54" s="310" t="s">
        <v>75</v>
      </c>
      <c r="F54" s="311"/>
      <c r="G54" s="311"/>
      <c r="H54" s="315">
        <f t="shared" si="4"/>
        <v>0</v>
      </c>
      <c r="I54" s="311"/>
    </row>
    <row r="55" spans="1:9" ht="14.25" customHeight="1">
      <c r="A55" s="312">
        <v>44015</v>
      </c>
      <c r="B55" s="309">
        <v>4</v>
      </c>
      <c r="C55" s="309">
        <v>2</v>
      </c>
      <c r="D55" s="309">
        <v>4</v>
      </c>
      <c r="E55" s="310" t="s">
        <v>93</v>
      </c>
      <c r="F55" s="311">
        <v>1500000</v>
      </c>
      <c r="G55" s="311">
        <v>1475497</v>
      </c>
      <c r="H55" s="311">
        <f t="shared" si="4"/>
        <v>-24503</v>
      </c>
      <c r="I55" s="311">
        <v>1546156</v>
      </c>
    </row>
    <row r="56" spans="1:9" ht="14.25" customHeight="1">
      <c r="A56" s="312">
        <v>44016</v>
      </c>
      <c r="B56" s="309">
        <v>4</v>
      </c>
      <c r="C56" s="309">
        <v>2</v>
      </c>
      <c r="D56" s="309">
        <v>4</v>
      </c>
      <c r="E56" s="310" t="s">
        <v>678</v>
      </c>
      <c r="F56" s="311">
        <v>165420</v>
      </c>
      <c r="G56" s="311">
        <v>7000</v>
      </c>
      <c r="H56" s="311">
        <f t="shared" si="4"/>
        <v>-158420</v>
      </c>
      <c r="I56" s="311">
        <v>19012</v>
      </c>
    </row>
    <row r="57" spans="1:9" ht="14.25" customHeight="1">
      <c r="A57" s="312">
        <v>44021</v>
      </c>
      <c r="B57" s="309">
        <v>4</v>
      </c>
      <c r="C57" s="309">
        <v>2</v>
      </c>
      <c r="D57" s="309">
        <v>4</v>
      </c>
      <c r="E57" s="310" t="s">
        <v>326</v>
      </c>
      <c r="F57" s="311">
        <v>25650000</v>
      </c>
      <c r="G57" s="311">
        <v>24231174</v>
      </c>
      <c r="H57" s="315">
        <f t="shared" si="4"/>
        <v>-1418826</v>
      </c>
      <c r="I57" s="311">
        <v>26949976</v>
      </c>
    </row>
    <row r="58" spans="1:9" ht="14.25" customHeight="1">
      <c r="A58" s="312">
        <v>44031</v>
      </c>
      <c r="B58" s="309">
        <v>4</v>
      </c>
      <c r="C58" s="309">
        <v>2</v>
      </c>
      <c r="D58" s="309">
        <v>4</v>
      </c>
      <c r="E58" s="310" t="s">
        <v>77</v>
      </c>
      <c r="F58" s="311">
        <v>1349000</v>
      </c>
      <c r="G58" s="311">
        <v>783410</v>
      </c>
      <c r="H58" s="311">
        <f t="shared" si="4"/>
        <v>-565590</v>
      </c>
      <c r="I58" s="311">
        <v>1200965</v>
      </c>
    </row>
    <row r="59" spans="1:9" ht="14.25" customHeight="1">
      <c r="A59" s="312">
        <v>44032</v>
      </c>
      <c r="B59" s="309">
        <v>4</v>
      </c>
      <c r="C59" s="309">
        <v>2</v>
      </c>
      <c r="D59" s="309">
        <v>4</v>
      </c>
      <c r="E59" s="310" t="s">
        <v>78</v>
      </c>
      <c r="F59" s="311">
        <v>805000</v>
      </c>
      <c r="G59" s="311">
        <v>557105</v>
      </c>
      <c r="H59" s="311">
        <f t="shared" si="4"/>
        <v>-247895</v>
      </c>
      <c r="I59" s="311">
        <v>768775</v>
      </c>
    </row>
    <row r="60" spans="1:9" ht="14.25" customHeight="1">
      <c r="A60" s="312">
        <v>44051</v>
      </c>
      <c r="B60" s="309">
        <v>4</v>
      </c>
      <c r="C60" s="309">
        <v>2</v>
      </c>
      <c r="D60" s="309">
        <v>4</v>
      </c>
      <c r="E60" s="310" t="s">
        <v>79</v>
      </c>
      <c r="F60" s="311">
        <v>150000</v>
      </c>
      <c r="G60" s="311">
        <v>91573</v>
      </c>
      <c r="H60" s="315">
        <f t="shared" si="4"/>
        <v>-58427</v>
      </c>
      <c r="I60" s="311">
        <v>79757</v>
      </c>
    </row>
    <row r="61" spans="1:9" ht="14.25" customHeight="1">
      <c r="A61" s="312">
        <v>44052</v>
      </c>
      <c r="B61" s="309">
        <v>4</v>
      </c>
      <c r="C61" s="309">
        <v>2</v>
      </c>
      <c r="D61" s="309">
        <v>4</v>
      </c>
      <c r="E61" s="310" t="s">
        <v>80</v>
      </c>
      <c r="F61" s="311">
        <v>11009000</v>
      </c>
      <c r="G61" s="311">
        <v>22418893</v>
      </c>
      <c r="H61" s="311">
        <f t="shared" si="4"/>
        <v>11409893</v>
      </c>
      <c r="I61" s="311">
        <v>18569156</v>
      </c>
    </row>
    <row r="62" spans="1:9" ht="14.25" customHeight="1">
      <c r="A62" s="312">
        <v>44071</v>
      </c>
      <c r="B62" s="309">
        <v>4</v>
      </c>
      <c r="C62" s="309">
        <v>2</v>
      </c>
      <c r="D62" s="309">
        <v>4</v>
      </c>
      <c r="E62" s="310" t="s">
        <v>83</v>
      </c>
      <c r="F62" s="311">
        <v>12338420</v>
      </c>
      <c r="G62" s="311">
        <v>14490304</v>
      </c>
      <c r="H62" s="311">
        <f t="shared" si="4"/>
        <v>2151884</v>
      </c>
      <c r="I62" s="311">
        <v>14183298</v>
      </c>
    </row>
    <row r="63" spans="1:9" ht="14.25" customHeight="1">
      <c r="A63" s="312">
        <v>44072</v>
      </c>
      <c r="B63" s="309">
        <v>4</v>
      </c>
      <c r="C63" s="309">
        <v>2</v>
      </c>
      <c r="D63" s="309">
        <v>4</v>
      </c>
      <c r="E63" s="310" t="s">
        <v>84</v>
      </c>
      <c r="F63" s="311">
        <v>3250976</v>
      </c>
      <c r="G63" s="311">
        <v>3695338</v>
      </c>
      <c r="H63" s="311">
        <f t="shared" si="4"/>
        <v>444362</v>
      </c>
      <c r="I63" s="311">
        <v>3512006</v>
      </c>
    </row>
    <row r="64" spans="1:9" ht="14.25" customHeight="1">
      <c r="A64" s="309">
        <v>44091</v>
      </c>
      <c r="B64" s="309">
        <v>4</v>
      </c>
      <c r="C64" s="309">
        <v>2</v>
      </c>
      <c r="D64" s="309">
        <v>4</v>
      </c>
      <c r="E64" s="310" t="s">
        <v>81</v>
      </c>
      <c r="F64" s="311">
        <v>4125000</v>
      </c>
      <c r="G64" s="311">
        <v>4775298</v>
      </c>
      <c r="H64" s="311">
        <f t="shared" si="4"/>
        <v>650298</v>
      </c>
      <c r="I64" s="311">
        <v>5097901</v>
      </c>
    </row>
    <row r="65" spans="1:9" ht="14.25" customHeight="1">
      <c r="A65" s="309">
        <v>44092</v>
      </c>
      <c r="B65" s="309">
        <v>4</v>
      </c>
      <c r="C65" s="309">
        <v>2</v>
      </c>
      <c r="D65" s="309">
        <v>4</v>
      </c>
      <c r="E65" s="310" t="s">
        <v>82</v>
      </c>
      <c r="F65" s="311">
        <v>550000</v>
      </c>
      <c r="G65" s="311">
        <v>526107</v>
      </c>
      <c r="H65" s="311">
        <f t="shared" si="4"/>
        <v>-23893</v>
      </c>
      <c r="I65" s="311">
        <v>571020</v>
      </c>
    </row>
    <row r="66" spans="1:9" ht="14.25" customHeight="1">
      <c r="A66" s="309">
        <v>44093</v>
      </c>
      <c r="B66" s="309">
        <v>4</v>
      </c>
      <c r="C66" s="309">
        <v>2</v>
      </c>
      <c r="D66" s="309">
        <v>4</v>
      </c>
      <c r="E66" s="310" t="s">
        <v>94</v>
      </c>
      <c r="F66" s="311">
        <v>1230000</v>
      </c>
      <c r="G66" s="311">
        <v>2581558</v>
      </c>
      <c r="H66" s="311">
        <f t="shared" si="4"/>
        <v>1351558</v>
      </c>
      <c r="I66" s="311">
        <v>2424129</v>
      </c>
    </row>
    <row r="67" spans="1:9" ht="14.25" customHeight="1">
      <c r="A67" s="309">
        <v>44111</v>
      </c>
      <c r="B67" s="309">
        <v>4</v>
      </c>
      <c r="C67" s="309">
        <v>2</v>
      </c>
      <c r="D67" s="309">
        <v>4</v>
      </c>
      <c r="E67" s="310" t="s">
        <v>85</v>
      </c>
      <c r="F67" s="311">
        <v>360000</v>
      </c>
      <c r="G67" s="311">
        <v>456500</v>
      </c>
      <c r="H67" s="311">
        <f t="shared" si="4"/>
        <v>96500</v>
      </c>
      <c r="I67" s="311">
        <v>457350</v>
      </c>
    </row>
    <row r="68" spans="1:9" ht="14.25" customHeight="1">
      <c r="A68" s="309">
        <v>44112</v>
      </c>
      <c r="B68" s="309">
        <v>4</v>
      </c>
      <c r="C68" s="309">
        <v>2</v>
      </c>
      <c r="D68" s="309">
        <v>4</v>
      </c>
      <c r="E68" s="310" t="s">
        <v>86</v>
      </c>
      <c r="F68" s="311">
        <v>8000000</v>
      </c>
      <c r="G68" s="311">
        <v>11427380</v>
      </c>
      <c r="H68" s="311">
        <f t="shared" si="4"/>
        <v>3427380</v>
      </c>
      <c r="I68" s="311">
        <v>9735429</v>
      </c>
    </row>
    <row r="69" spans="1:9" ht="14.25" customHeight="1">
      <c r="A69" s="309">
        <v>44131</v>
      </c>
      <c r="B69" s="309">
        <v>4</v>
      </c>
      <c r="C69" s="309">
        <v>2</v>
      </c>
      <c r="D69" s="309">
        <v>4</v>
      </c>
      <c r="E69" s="310" t="s">
        <v>92</v>
      </c>
      <c r="F69" s="311">
        <v>155650</v>
      </c>
      <c r="G69" s="311">
        <v>236632</v>
      </c>
      <c r="H69" s="315">
        <f t="shared" si="4"/>
        <v>80982</v>
      </c>
      <c r="I69" s="311">
        <v>199195</v>
      </c>
    </row>
    <row r="70" spans="1:9" s="154" customFormat="1" ht="14.25" hidden="1" customHeight="1">
      <c r="A70" s="332">
        <v>44171</v>
      </c>
      <c r="B70" s="333">
        <v>4</v>
      </c>
      <c r="C70" s="333">
        <v>2</v>
      </c>
      <c r="D70" s="333">
        <v>4</v>
      </c>
      <c r="E70" s="334" t="s">
        <v>95</v>
      </c>
      <c r="F70" s="335">
        <v>0</v>
      </c>
      <c r="G70" s="335">
        <v>0</v>
      </c>
      <c r="H70" s="335">
        <f t="shared" si="4"/>
        <v>0</v>
      </c>
      <c r="I70" s="336"/>
    </row>
    <row r="71" spans="1:9" ht="13.5" customHeight="1">
      <c r="A71" s="309">
        <v>44132</v>
      </c>
      <c r="B71" s="309">
        <v>4</v>
      </c>
      <c r="C71" s="309">
        <v>2</v>
      </c>
      <c r="D71" s="309">
        <v>4</v>
      </c>
      <c r="E71" s="328" t="s">
        <v>88</v>
      </c>
      <c r="F71" s="311">
        <v>28850</v>
      </c>
      <c r="G71" s="311">
        <v>56916</v>
      </c>
      <c r="H71" s="315">
        <f>G71-F71</f>
        <v>28066</v>
      </c>
      <c r="I71" s="311">
        <v>42490</v>
      </c>
    </row>
    <row r="72" spans="1:9" ht="13.5" customHeight="1">
      <c r="A72" s="333">
        <v>44151</v>
      </c>
      <c r="B72" s="333">
        <v>4</v>
      </c>
      <c r="C72" s="333">
        <v>2</v>
      </c>
      <c r="D72" s="333">
        <v>4</v>
      </c>
      <c r="E72" s="334" t="s">
        <v>89</v>
      </c>
      <c r="F72" s="311">
        <v>5500</v>
      </c>
      <c r="G72" s="311">
        <v>6988</v>
      </c>
      <c r="H72" s="315">
        <f>G72-F72</f>
        <v>1488</v>
      </c>
      <c r="I72" s="311">
        <v>6438</v>
      </c>
    </row>
    <row r="73" spans="1:9" ht="13.5" customHeight="1">
      <c r="A73" s="333">
        <v>44152</v>
      </c>
      <c r="B73" s="333">
        <v>4</v>
      </c>
      <c r="C73" s="333">
        <v>2</v>
      </c>
      <c r="D73" s="333">
        <v>4</v>
      </c>
      <c r="E73" s="334" t="s">
        <v>90</v>
      </c>
      <c r="F73" s="311">
        <v>1600000</v>
      </c>
      <c r="G73" s="311">
        <v>1299825</v>
      </c>
      <c r="H73" s="311">
        <f>G73-F73</f>
        <v>-300175</v>
      </c>
      <c r="I73" s="311">
        <v>1349574</v>
      </c>
    </row>
    <row r="74" spans="1:9" ht="30" customHeight="1">
      <c r="A74" s="441" t="s">
        <v>269</v>
      </c>
      <c r="B74" s="441"/>
      <c r="C74" s="441"/>
      <c r="D74" s="441"/>
      <c r="E74" s="441"/>
      <c r="F74" s="441"/>
      <c r="G74" s="441"/>
      <c r="H74" s="441"/>
      <c r="I74" s="441"/>
    </row>
    <row r="75" spans="1:9" ht="17.100000000000001" customHeight="1">
      <c r="A75" s="442" t="s">
        <v>517</v>
      </c>
      <c r="B75" s="442"/>
      <c r="C75" s="442"/>
      <c r="D75" s="442"/>
      <c r="E75" s="442"/>
      <c r="F75" s="442"/>
      <c r="G75" s="442"/>
      <c r="H75" s="442"/>
      <c r="I75" s="442"/>
    </row>
    <row r="76" spans="1:9" ht="16.5" customHeight="1">
      <c r="A76" s="443" t="s">
        <v>179</v>
      </c>
      <c r="B76" s="444"/>
      <c r="C76" s="444"/>
      <c r="D76" s="444"/>
      <c r="E76" s="445" t="s">
        <v>185</v>
      </c>
      <c r="F76" s="443">
        <v>2014</v>
      </c>
      <c r="G76" s="443"/>
      <c r="H76" s="443"/>
      <c r="I76" s="447" t="s">
        <v>828</v>
      </c>
    </row>
    <row r="77" spans="1:9" ht="15.75" customHeight="1">
      <c r="A77" s="303" t="s">
        <v>180</v>
      </c>
      <c r="B77" s="303" t="s">
        <v>181</v>
      </c>
      <c r="C77" s="303" t="s">
        <v>182</v>
      </c>
      <c r="D77" s="303" t="s">
        <v>183</v>
      </c>
      <c r="E77" s="446"/>
      <c r="F77" s="304" t="s">
        <v>572</v>
      </c>
      <c r="G77" s="304" t="s">
        <v>184</v>
      </c>
      <c r="H77" s="305" t="s">
        <v>574</v>
      </c>
      <c r="I77" s="448"/>
    </row>
    <row r="78" spans="1:9" ht="13.5" customHeight="1">
      <c r="A78" s="333">
        <v>44153</v>
      </c>
      <c r="B78" s="333">
        <v>4</v>
      </c>
      <c r="C78" s="333">
        <v>2</v>
      </c>
      <c r="D78" s="333">
        <v>4</v>
      </c>
      <c r="E78" s="334" t="s">
        <v>91</v>
      </c>
      <c r="F78" s="311">
        <v>3150000</v>
      </c>
      <c r="G78" s="311">
        <v>3739191</v>
      </c>
      <c r="H78" s="311">
        <f>G78-F78</f>
        <v>589191</v>
      </c>
      <c r="I78" s="311">
        <v>3254755</v>
      </c>
    </row>
    <row r="79" spans="1:9" ht="13.5" customHeight="1">
      <c r="A79" s="337">
        <v>44171</v>
      </c>
      <c r="B79" s="337">
        <v>4</v>
      </c>
      <c r="C79" s="337">
        <v>2</v>
      </c>
      <c r="D79" s="337">
        <v>4</v>
      </c>
      <c r="E79" s="334" t="s">
        <v>95</v>
      </c>
      <c r="F79" s="311">
        <v>60638</v>
      </c>
      <c r="G79" s="311">
        <v>2016602</v>
      </c>
      <c r="H79" s="311">
        <f t="shared" ref="H79:H110" si="5">G79-F79</f>
        <v>1955964</v>
      </c>
      <c r="I79" s="311">
        <v>1195076</v>
      </c>
    </row>
    <row r="80" spans="1:9" s="154" customFormat="1" ht="14.25" customHeight="1">
      <c r="A80" s="333">
        <v>44172</v>
      </c>
      <c r="B80" s="333">
        <v>4</v>
      </c>
      <c r="C80" s="333">
        <v>2</v>
      </c>
      <c r="D80" s="333">
        <v>4</v>
      </c>
      <c r="E80" s="334" t="s">
        <v>96</v>
      </c>
      <c r="F80" s="311">
        <v>145518</v>
      </c>
      <c r="G80" s="311">
        <v>813061</v>
      </c>
      <c r="H80" s="311">
        <f t="shared" si="5"/>
        <v>667543</v>
      </c>
      <c r="I80" s="311">
        <v>939758</v>
      </c>
    </row>
    <row r="81" spans="1:9" s="154" customFormat="1" ht="14.25" customHeight="1">
      <c r="A81" s="333">
        <v>44191</v>
      </c>
      <c r="B81" s="333">
        <v>4</v>
      </c>
      <c r="C81" s="333">
        <v>2</v>
      </c>
      <c r="D81" s="333">
        <v>4</v>
      </c>
      <c r="E81" s="334" t="s">
        <v>97</v>
      </c>
      <c r="F81" s="311">
        <v>195388</v>
      </c>
      <c r="G81" s="311">
        <v>199350</v>
      </c>
      <c r="H81" s="311">
        <f t="shared" si="5"/>
        <v>3962</v>
      </c>
      <c r="I81" s="311">
        <v>194415</v>
      </c>
    </row>
    <row r="82" spans="1:9" s="154" customFormat="1" ht="14.25" customHeight="1">
      <c r="A82" s="338">
        <v>44211</v>
      </c>
      <c r="B82" s="333">
        <v>4</v>
      </c>
      <c r="C82" s="333">
        <v>2</v>
      </c>
      <c r="D82" s="333">
        <v>4</v>
      </c>
      <c r="E82" s="334" t="s">
        <v>880</v>
      </c>
      <c r="F82" s="311">
        <v>583300</v>
      </c>
      <c r="G82" s="311">
        <v>753425</v>
      </c>
      <c r="H82" s="315">
        <f t="shared" si="5"/>
        <v>170125</v>
      </c>
      <c r="I82" s="311">
        <v>893524</v>
      </c>
    </row>
    <row r="83" spans="1:9" s="154" customFormat="1" ht="12" customHeight="1">
      <c r="A83" s="338">
        <v>44212</v>
      </c>
      <c r="B83" s="333">
        <v>4</v>
      </c>
      <c r="C83" s="333">
        <v>2</v>
      </c>
      <c r="D83" s="333">
        <v>4</v>
      </c>
      <c r="E83" s="339" t="s">
        <v>87</v>
      </c>
      <c r="F83" s="311">
        <v>3000</v>
      </c>
      <c r="G83" s="311">
        <v>10164</v>
      </c>
      <c r="H83" s="311">
        <f t="shared" si="5"/>
        <v>7164</v>
      </c>
      <c r="I83" s="311">
        <v>8110</v>
      </c>
    </row>
    <row r="84" spans="1:9" s="154" customFormat="1" ht="1.5" hidden="1" customHeight="1">
      <c r="A84" s="333">
        <v>44901</v>
      </c>
      <c r="B84" s="333">
        <v>4</v>
      </c>
      <c r="C84" s="333">
        <v>2</v>
      </c>
      <c r="D84" s="333">
        <v>4</v>
      </c>
      <c r="E84" s="334" t="s">
        <v>98</v>
      </c>
      <c r="F84" s="314">
        <v>0</v>
      </c>
      <c r="G84" s="314">
        <v>0</v>
      </c>
      <c r="H84" s="311">
        <f t="shared" si="5"/>
        <v>0</v>
      </c>
      <c r="I84" s="314">
        <v>0</v>
      </c>
    </row>
    <row r="85" spans="1:9" s="154" customFormat="1" ht="12.75" hidden="1" customHeight="1">
      <c r="A85" s="333">
        <v>44902</v>
      </c>
      <c r="B85" s="333">
        <v>4</v>
      </c>
      <c r="C85" s="333">
        <v>2</v>
      </c>
      <c r="D85" s="333">
        <v>4</v>
      </c>
      <c r="E85" s="334" t="s">
        <v>99</v>
      </c>
      <c r="F85" s="318">
        <v>0</v>
      </c>
      <c r="G85" s="318">
        <v>0</v>
      </c>
      <c r="H85" s="318">
        <f t="shared" si="5"/>
        <v>0</v>
      </c>
      <c r="I85" s="318">
        <v>0</v>
      </c>
    </row>
    <row r="86" spans="1:9" s="154" customFormat="1" ht="14.25" customHeight="1">
      <c r="A86" s="333">
        <v>44904</v>
      </c>
      <c r="B86" s="333">
        <v>4</v>
      </c>
      <c r="C86" s="333">
        <v>2</v>
      </c>
      <c r="D86" s="333">
        <v>4</v>
      </c>
      <c r="E86" s="334" t="s">
        <v>76</v>
      </c>
      <c r="F86" s="311">
        <v>780000</v>
      </c>
      <c r="G86" s="311">
        <v>515456</v>
      </c>
      <c r="H86" s="311">
        <f t="shared" si="5"/>
        <v>-264544</v>
      </c>
      <c r="I86" s="311">
        <v>543125</v>
      </c>
    </row>
    <row r="87" spans="1:9" s="154" customFormat="1" ht="14.25" customHeight="1">
      <c r="A87" s="333">
        <v>44905</v>
      </c>
      <c r="B87" s="333">
        <v>4</v>
      </c>
      <c r="C87" s="333">
        <v>2</v>
      </c>
      <c r="D87" s="333">
        <v>4</v>
      </c>
      <c r="E87" s="334" t="s">
        <v>649</v>
      </c>
      <c r="F87" s="311">
        <v>88500</v>
      </c>
      <c r="G87" s="311">
        <v>136611</v>
      </c>
      <c r="H87" s="311">
        <f t="shared" si="5"/>
        <v>48111</v>
      </c>
      <c r="I87" s="311">
        <v>86941</v>
      </c>
    </row>
    <row r="88" spans="1:9" s="154" customFormat="1" ht="14.25" customHeight="1">
      <c r="A88" s="333">
        <v>44908</v>
      </c>
      <c r="B88" s="333">
        <v>4</v>
      </c>
      <c r="C88" s="333">
        <v>2</v>
      </c>
      <c r="D88" s="333">
        <v>4</v>
      </c>
      <c r="E88" s="334" t="s">
        <v>100</v>
      </c>
      <c r="F88" s="311">
        <v>290000</v>
      </c>
      <c r="G88" s="311">
        <v>166574</v>
      </c>
      <c r="H88" s="311">
        <f t="shared" si="5"/>
        <v>-123426</v>
      </c>
      <c r="I88" s="311">
        <v>261418</v>
      </c>
    </row>
    <row r="89" spans="1:9" s="167" customFormat="1" ht="14.25" customHeight="1">
      <c r="A89" s="340"/>
      <c r="B89" s="340"/>
      <c r="C89" s="340">
        <v>3</v>
      </c>
      <c r="D89" s="340">
        <v>4</v>
      </c>
      <c r="E89" s="341" t="s">
        <v>101</v>
      </c>
      <c r="F89" s="308">
        <f>F90+F136</f>
        <v>53826194</v>
      </c>
      <c r="G89" s="308">
        <f>G90+G136</f>
        <v>53917847</v>
      </c>
      <c r="H89" s="308">
        <f t="shared" si="5"/>
        <v>91653</v>
      </c>
      <c r="I89" s="308">
        <f>I90+I136</f>
        <v>52604109</v>
      </c>
    </row>
    <row r="90" spans="1:9" s="167" customFormat="1" ht="17.25" customHeight="1">
      <c r="A90" s="340"/>
      <c r="B90" s="340">
        <v>1</v>
      </c>
      <c r="C90" s="340">
        <v>3</v>
      </c>
      <c r="D90" s="340">
        <v>4</v>
      </c>
      <c r="E90" s="341" t="s">
        <v>102</v>
      </c>
      <c r="F90" s="308">
        <f>SUM(F91:F135)</f>
        <v>53341490</v>
      </c>
      <c r="G90" s="308">
        <f>SUM(G91:G135)</f>
        <v>53217516</v>
      </c>
      <c r="H90" s="308">
        <f>G90-F90</f>
        <v>-123974</v>
      </c>
      <c r="I90" s="308">
        <f>SUM(I91:I135)</f>
        <v>52006228</v>
      </c>
    </row>
    <row r="91" spans="1:9" s="154" customFormat="1" ht="14.25" hidden="1" customHeight="1">
      <c r="A91" s="333">
        <v>40132</v>
      </c>
      <c r="B91" s="333">
        <v>1</v>
      </c>
      <c r="C91" s="333">
        <v>3</v>
      </c>
      <c r="D91" s="333">
        <v>4</v>
      </c>
      <c r="E91" s="334" t="s">
        <v>145</v>
      </c>
      <c r="F91" s="315">
        <v>0</v>
      </c>
      <c r="G91" s="315"/>
      <c r="H91" s="315">
        <f t="shared" si="5"/>
        <v>0</v>
      </c>
      <c r="I91" s="315"/>
    </row>
    <row r="92" spans="1:9" s="154" customFormat="1" ht="0.75" hidden="1" customHeight="1">
      <c r="A92" s="333">
        <v>40135</v>
      </c>
      <c r="B92" s="333">
        <v>1</v>
      </c>
      <c r="C92" s="333">
        <v>3</v>
      </c>
      <c r="D92" s="333">
        <v>4</v>
      </c>
      <c r="E92" s="334" t="s">
        <v>148</v>
      </c>
      <c r="F92" s="315">
        <v>0</v>
      </c>
      <c r="G92" s="311">
        <v>0</v>
      </c>
      <c r="H92" s="311">
        <f t="shared" si="5"/>
        <v>0</v>
      </c>
      <c r="I92" s="311">
        <v>0</v>
      </c>
    </row>
    <row r="93" spans="1:9" s="154" customFormat="1" ht="9" hidden="1" customHeight="1">
      <c r="A93" s="333">
        <v>40136</v>
      </c>
      <c r="B93" s="333">
        <v>1</v>
      </c>
      <c r="C93" s="333">
        <v>3</v>
      </c>
      <c r="D93" s="333">
        <v>4</v>
      </c>
      <c r="E93" s="334" t="s">
        <v>203</v>
      </c>
      <c r="F93" s="327">
        <v>0</v>
      </c>
      <c r="G93" s="327"/>
      <c r="H93" s="315">
        <f t="shared" si="5"/>
        <v>0</v>
      </c>
      <c r="I93" s="327"/>
    </row>
    <row r="94" spans="1:9" s="154" customFormat="1" ht="14.25" customHeight="1">
      <c r="A94" s="333">
        <v>41011</v>
      </c>
      <c r="B94" s="333">
        <v>1</v>
      </c>
      <c r="C94" s="333">
        <v>3</v>
      </c>
      <c r="D94" s="333">
        <v>4</v>
      </c>
      <c r="E94" s="334" t="s">
        <v>103</v>
      </c>
      <c r="F94" s="311">
        <v>550000</v>
      </c>
      <c r="G94" s="311">
        <v>420375</v>
      </c>
      <c r="H94" s="315">
        <f t="shared" si="5"/>
        <v>-129625</v>
      </c>
      <c r="I94" s="311">
        <v>466034</v>
      </c>
    </row>
    <row r="95" spans="1:9" s="154" customFormat="1" ht="14.25" customHeight="1">
      <c r="A95" s="333">
        <v>41012</v>
      </c>
      <c r="B95" s="333">
        <v>1</v>
      </c>
      <c r="C95" s="333">
        <v>3</v>
      </c>
      <c r="D95" s="333">
        <v>4</v>
      </c>
      <c r="E95" s="334" t="s">
        <v>105</v>
      </c>
      <c r="F95" s="311">
        <v>9975000</v>
      </c>
      <c r="G95" s="311">
        <v>8560266</v>
      </c>
      <c r="H95" s="315">
        <f t="shared" si="5"/>
        <v>-1414734</v>
      </c>
      <c r="I95" s="311">
        <v>9155804</v>
      </c>
    </row>
    <row r="96" spans="1:9" s="154" customFormat="1" ht="14.25" customHeight="1">
      <c r="A96" s="333">
        <v>41013</v>
      </c>
      <c r="B96" s="333">
        <v>1</v>
      </c>
      <c r="C96" s="333">
        <v>3</v>
      </c>
      <c r="D96" s="333">
        <v>4</v>
      </c>
      <c r="E96" s="334" t="s">
        <v>882</v>
      </c>
      <c r="F96" s="311">
        <v>1425000</v>
      </c>
      <c r="G96" s="311">
        <v>1466385</v>
      </c>
      <c r="H96" s="311">
        <f t="shared" si="5"/>
        <v>41385</v>
      </c>
      <c r="I96" s="311">
        <v>1399255</v>
      </c>
    </row>
    <row r="97" spans="1:9" s="154" customFormat="1" ht="14.25" customHeight="1">
      <c r="A97" s="333">
        <v>41014</v>
      </c>
      <c r="B97" s="333">
        <v>1</v>
      </c>
      <c r="C97" s="333">
        <v>3</v>
      </c>
      <c r="D97" s="333">
        <v>4</v>
      </c>
      <c r="E97" s="334" t="s">
        <v>107</v>
      </c>
      <c r="F97" s="311">
        <v>15000</v>
      </c>
      <c r="G97" s="311">
        <v>18439</v>
      </c>
      <c r="H97" s="311">
        <f t="shared" si="5"/>
        <v>3439</v>
      </c>
      <c r="I97" s="311">
        <v>11636</v>
      </c>
    </row>
    <row r="98" spans="1:9" s="154" customFormat="1" ht="14.25" customHeight="1">
      <c r="A98" s="333">
        <v>41015</v>
      </c>
      <c r="B98" s="333">
        <v>1</v>
      </c>
      <c r="C98" s="333">
        <v>3</v>
      </c>
      <c r="D98" s="333">
        <v>4</v>
      </c>
      <c r="E98" s="334" t="s">
        <v>110</v>
      </c>
      <c r="F98" s="311">
        <v>5000</v>
      </c>
      <c r="G98" s="314">
        <v>0</v>
      </c>
      <c r="H98" s="311">
        <f t="shared" si="5"/>
        <v>-5000</v>
      </c>
      <c r="I98" s="311">
        <v>419</v>
      </c>
    </row>
    <row r="99" spans="1:9" s="154" customFormat="1" ht="14.25" customHeight="1">
      <c r="A99" s="333">
        <v>41016</v>
      </c>
      <c r="B99" s="333">
        <v>1</v>
      </c>
      <c r="C99" s="333">
        <v>3</v>
      </c>
      <c r="D99" s="333">
        <v>4</v>
      </c>
      <c r="E99" s="334" t="s">
        <v>106</v>
      </c>
      <c r="F99" s="311">
        <v>10000</v>
      </c>
      <c r="G99" s="311">
        <v>900</v>
      </c>
      <c r="H99" s="311">
        <f t="shared" si="5"/>
        <v>-9100</v>
      </c>
      <c r="I99" s="311">
        <v>26283</v>
      </c>
    </row>
    <row r="100" spans="1:9" s="154" customFormat="1" ht="14.25" customHeight="1">
      <c r="A100" s="333">
        <v>41017</v>
      </c>
      <c r="B100" s="333">
        <v>1</v>
      </c>
      <c r="C100" s="333">
        <v>3</v>
      </c>
      <c r="D100" s="333">
        <v>4</v>
      </c>
      <c r="E100" s="334" t="s">
        <v>104</v>
      </c>
      <c r="F100" s="311">
        <v>1040000</v>
      </c>
      <c r="G100" s="311">
        <v>1224931</v>
      </c>
      <c r="H100" s="311">
        <f t="shared" si="5"/>
        <v>184931</v>
      </c>
      <c r="I100" s="311">
        <v>1100859</v>
      </c>
    </row>
    <row r="101" spans="1:9" s="154" customFormat="1" ht="14.25" customHeight="1">
      <c r="A101" s="333">
        <v>41018</v>
      </c>
      <c r="B101" s="333">
        <v>1</v>
      </c>
      <c r="C101" s="333">
        <v>3</v>
      </c>
      <c r="D101" s="333">
        <v>4</v>
      </c>
      <c r="E101" s="334" t="s">
        <v>108</v>
      </c>
      <c r="F101" s="311">
        <v>310000</v>
      </c>
      <c r="G101" s="311">
        <v>115491</v>
      </c>
      <c r="H101" s="311">
        <f t="shared" si="5"/>
        <v>-194509</v>
      </c>
      <c r="I101" s="311">
        <v>240736</v>
      </c>
    </row>
    <row r="102" spans="1:9" s="154" customFormat="1" ht="14.25" customHeight="1">
      <c r="A102" s="333">
        <v>41019</v>
      </c>
      <c r="B102" s="333">
        <v>1</v>
      </c>
      <c r="C102" s="333">
        <v>3</v>
      </c>
      <c r="D102" s="333">
        <v>4</v>
      </c>
      <c r="E102" s="334" t="s">
        <v>109</v>
      </c>
      <c r="F102" s="311">
        <v>270000</v>
      </c>
      <c r="G102" s="311">
        <v>272660</v>
      </c>
      <c r="H102" s="314">
        <f t="shared" si="5"/>
        <v>2660</v>
      </c>
      <c r="I102" s="311">
        <v>270000</v>
      </c>
    </row>
    <row r="103" spans="1:9" s="154" customFormat="1" ht="14.25" customHeight="1">
      <c r="A103" s="333">
        <v>41020</v>
      </c>
      <c r="B103" s="333">
        <v>1</v>
      </c>
      <c r="C103" s="333">
        <v>3</v>
      </c>
      <c r="D103" s="333">
        <v>4</v>
      </c>
      <c r="E103" s="334" t="s">
        <v>650</v>
      </c>
      <c r="F103" s="311">
        <v>440000</v>
      </c>
      <c r="G103" s="311">
        <v>455586</v>
      </c>
      <c r="H103" s="311">
        <f t="shared" si="5"/>
        <v>15586</v>
      </c>
      <c r="I103" s="311">
        <v>421290</v>
      </c>
    </row>
    <row r="104" spans="1:9" s="154" customFormat="1" ht="14.25" customHeight="1">
      <c r="A104" s="333">
        <v>41021</v>
      </c>
      <c r="B104" s="333">
        <v>1</v>
      </c>
      <c r="C104" s="333">
        <v>3</v>
      </c>
      <c r="D104" s="333">
        <v>4</v>
      </c>
      <c r="E104" s="334" t="s">
        <v>111</v>
      </c>
      <c r="F104" s="311">
        <v>150000</v>
      </c>
      <c r="G104" s="311">
        <v>13000</v>
      </c>
      <c r="H104" s="311">
        <f t="shared" si="5"/>
        <v>-137000</v>
      </c>
      <c r="I104" s="311">
        <v>69600</v>
      </c>
    </row>
    <row r="105" spans="1:9" s="154" customFormat="1" ht="14.25" customHeight="1">
      <c r="A105" s="333">
        <v>41023</v>
      </c>
      <c r="B105" s="333">
        <v>1</v>
      </c>
      <c r="C105" s="333">
        <v>3</v>
      </c>
      <c r="D105" s="333">
        <v>4</v>
      </c>
      <c r="E105" s="334" t="s">
        <v>330</v>
      </c>
      <c r="F105" s="311">
        <v>35000</v>
      </c>
      <c r="G105" s="311">
        <v>40884</v>
      </c>
      <c r="H105" s="311">
        <f t="shared" si="5"/>
        <v>5884</v>
      </c>
      <c r="I105" s="311">
        <v>35184</v>
      </c>
    </row>
    <row r="106" spans="1:9" s="154" customFormat="1" ht="14.25" customHeight="1">
      <c r="A106" s="333">
        <v>41024</v>
      </c>
      <c r="B106" s="333">
        <v>1</v>
      </c>
      <c r="C106" s="333">
        <v>3</v>
      </c>
      <c r="D106" s="333">
        <v>4</v>
      </c>
      <c r="E106" s="334" t="s">
        <v>331</v>
      </c>
      <c r="F106" s="311">
        <v>85000</v>
      </c>
      <c r="G106" s="311">
        <v>110623</v>
      </c>
      <c r="H106" s="311">
        <f t="shared" si="5"/>
        <v>25623</v>
      </c>
      <c r="I106" s="311">
        <v>102261</v>
      </c>
    </row>
    <row r="107" spans="1:9" s="154" customFormat="1" ht="14.25" customHeight="1">
      <c r="A107" s="333">
        <v>41025</v>
      </c>
      <c r="B107" s="333">
        <v>1</v>
      </c>
      <c r="C107" s="333">
        <v>3</v>
      </c>
      <c r="D107" s="333">
        <v>4</v>
      </c>
      <c r="E107" s="334" t="s">
        <v>332</v>
      </c>
      <c r="F107" s="311">
        <v>105000</v>
      </c>
      <c r="G107" s="311">
        <v>201883</v>
      </c>
      <c r="H107" s="311">
        <f t="shared" si="5"/>
        <v>96883</v>
      </c>
      <c r="I107" s="311">
        <v>98517</v>
      </c>
    </row>
    <row r="108" spans="1:9" s="154" customFormat="1" ht="14.25" customHeight="1">
      <c r="A108" s="333">
        <v>41026</v>
      </c>
      <c r="B108" s="333">
        <v>1</v>
      </c>
      <c r="C108" s="333">
        <v>3</v>
      </c>
      <c r="D108" s="333">
        <v>4</v>
      </c>
      <c r="E108" s="334" t="s">
        <v>333</v>
      </c>
      <c r="F108" s="311">
        <v>155000</v>
      </c>
      <c r="G108" s="311">
        <v>130374</v>
      </c>
      <c r="H108" s="311">
        <f t="shared" si="5"/>
        <v>-24626</v>
      </c>
      <c r="I108" s="311">
        <v>102315</v>
      </c>
    </row>
    <row r="109" spans="1:9" s="154" customFormat="1" ht="14.25" customHeight="1">
      <c r="A109" s="333">
        <v>41031</v>
      </c>
      <c r="B109" s="333">
        <v>1</v>
      </c>
      <c r="C109" s="333">
        <v>3</v>
      </c>
      <c r="D109" s="333">
        <v>4</v>
      </c>
      <c r="E109" s="334" t="s">
        <v>112</v>
      </c>
      <c r="F109" s="311">
        <v>450000</v>
      </c>
      <c r="G109" s="311">
        <v>956945</v>
      </c>
      <c r="H109" s="311">
        <f t="shared" si="5"/>
        <v>506945</v>
      </c>
      <c r="I109" s="311">
        <v>1131140</v>
      </c>
    </row>
    <row r="110" spans="1:9" s="154" customFormat="1" ht="14.25" customHeight="1">
      <c r="A110" s="333">
        <v>41032</v>
      </c>
      <c r="B110" s="333">
        <v>1</v>
      </c>
      <c r="C110" s="333">
        <v>3</v>
      </c>
      <c r="D110" s="333">
        <v>4</v>
      </c>
      <c r="E110" s="334" t="s">
        <v>113</v>
      </c>
      <c r="F110" s="311">
        <v>350000</v>
      </c>
      <c r="G110" s="311">
        <v>520760</v>
      </c>
      <c r="H110" s="311">
        <f t="shared" si="5"/>
        <v>170760</v>
      </c>
      <c r="I110" s="311">
        <v>330142</v>
      </c>
    </row>
    <row r="111" spans="1:9" s="154" customFormat="1" ht="14.25" customHeight="1">
      <c r="A111" s="333">
        <v>41033</v>
      </c>
      <c r="B111" s="333">
        <v>1</v>
      </c>
      <c r="C111" s="333">
        <v>3</v>
      </c>
      <c r="D111" s="333">
        <v>4</v>
      </c>
      <c r="E111" s="334" t="s">
        <v>114</v>
      </c>
      <c r="F111" s="311">
        <v>400000</v>
      </c>
      <c r="G111" s="311">
        <v>357218</v>
      </c>
      <c r="H111" s="311">
        <f t="shared" ref="H111:H127" si="6">G111-F111</f>
        <v>-42782</v>
      </c>
      <c r="I111" s="311">
        <v>301212</v>
      </c>
    </row>
    <row r="112" spans="1:9" s="154" customFormat="1" ht="14.25" customHeight="1">
      <c r="A112" s="333">
        <v>41034</v>
      </c>
      <c r="B112" s="333">
        <v>1</v>
      </c>
      <c r="C112" s="333">
        <v>3</v>
      </c>
      <c r="D112" s="333">
        <v>4</v>
      </c>
      <c r="E112" s="334" t="s">
        <v>115</v>
      </c>
      <c r="F112" s="311">
        <v>1500000</v>
      </c>
      <c r="G112" s="311">
        <v>908474</v>
      </c>
      <c r="H112" s="311">
        <f t="shared" si="6"/>
        <v>-591526</v>
      </c>
      <c r="I112" s="311">
        <v>879913</v>
      </c>
    </row>
    <row r="113" spans="1:9" s="154" customFormat="1" ht="14.25" customHeight="1">
      <c r="A113" s="333">
        <v>41035</v>
      </c>
      <c r="B113" s="333">
        <v>1</v>
      </c>
      <c r="C113" s="333">
        <v>3</v>
      </c>
      <c r="D113" s="333">
        <v>4</v>
      </c>
      <c r="E113" s="334" t="s">
        <v>116</v>
      </c>
      <c r="F113" s="311">
        <v>2100000</v>
      </c>
      <c r="G113" s="311">
        <v>3000233</v>
      </c>
      <c r="H113" s="311">
        <f t="shared" si="6"/>
        <v>900233</v>
      </c>
      <c r="I113" s="311">
        <v>1918800</v>
      </c>
    </row>
    <row r="114" spans="1:9" s="154" customFormat="1">
      <c r="A114" s="333">
        <v>41051</v>
      </c>
      <c r="B114" s="333">
        <v>1</v>
      </c>
      <c r="C114" s="333">
        <v>3</v>
      </c>
      <c r="D114" s="333">
        <v>4</v>
      </c>
      <c r="E114" s="334" t="s">
        <v>117</v>
      </c>
      <c r="F114" s="311">
        <v>5784552</v>
      </c>
      <c r="G114" s="311">
        <v>4519780</v>
      </c>
      <c r="H114" s="311">
        <f t="shared" si="6"/>
        <v>-1264772</v>
      </c>
      <c r="I114" s="311">
        <v>4590131</v>
      </c>
    </row>
    <row r="115" spans="1:9" s="154" customFormat="1" ht="14.25" customHeight="1">
      <c r="A115" s="333">
        <v>41052</v>
      </c>
      <c r="B115" s="333">
        <v>1</v>
      </c>
      <c r="C115" s="333">
        <v>3</v>
      </c>
      <c r="D115" s="333">
        <v>4</v>
      </c>
      <c r="E115" s="334" t="s">
        <v>118</v>
      </c>
      <c r="F115" s="311">
        <v>1018650</v>
      </c>
      <c r="G115" s="311">
        <v>1331112</v>
      </c>
      <c r="H115" s="311">
        <f t="shared" si="6"/>
        <v>312462</v>
      </c>
      <c r="I115" s="311">
        <v>995111</v>
      </c>
    </row>
    <row r="116" spans="1:9" s="154" customFormat="1" ht="14.1" customHeight="1">
      <c r="A116" s="333">
        <v>41053</v>
      </c>
      <c r="B116" s="333">
        <v>1</v>
      </c>
      <c r="C116" s="333">
        <v>3</v>
      </c>
      <c r="D116" s="333">
        <v>4</v>
      </c>
      <c r="E116" s="339" t="s">
        <v>119</v>
      </c>
      <c r="F116" s="311">
        <v>889439</v>
      </c>
      <c r="G116" s="311">
        <v>1542199</v>
      </c>
      <c r="H116" s="311">
        <f t="shared" si="6"/>
        <v>652760</v>
      </c>
      <c r="I116" s="311">
        <v>1463716</v>
      </c>
    </row>
    <row r="117" spans="1:9" s="154" customFormat="1" ht="14.1" customHeight="1">
      <c r="A117" s="333">
        <v>41054</v>
      </c>
      <c r="B117" s="333">
        <v>1</v>
      </c>
      <c r="C117" s="333">
        <v>3</v>
      </c>
      <c r="D117" s="333">
        <v>4</v>
      </c>
      <c r="E117" s="334" t="s">
        <v>120</v>
      </c>
      <c r="F117" s="311">
        <v>33075</v>
      </c>
      <c r="G117" s="314">
        <v>0</v>
      </c>
      <c r="H117" s="311">
        <f t="shared" si="6"/>
        <v>-33075</v>
      </c>
      <c r="I117" s="314">
        <v>0</v>
      </c>
    </row>
    <row r="118" spans="1:9" s="154" customFormat="1" ht="12.75" customHeight="1">
      <c r="A118" s="333">
        <v>41055</v>
      </c>
      <c r="B118" s="333">
        <v>1</v>
      </c>
      <c r="C118" s="333">
        <v>3</v>
      </c>
      <c r="D118" s="333">
        <v>4</v>
      </c>
      <c r="E118" s="334" t="s">
        <v>121</v>
      </c>
      <c r="F118" s="311">
        <v>55000</v>
      </c>
      <c r="G118" s="311">
        <v>54339</v>
      </c>
      <c r="H118" s="311">
        <f t="shared" si="6"/>
        <v>-661</v>
      </c>
      <c r="I118" s="311">
        <v>60634</v>
      </c>
    </row>
    <row r="119" spans="1:9" s="154" customFormat="1" ht="12.75" hidden="1" customHeight="1">
      <c r="A119" s="333">
        <v>41056</v>
      </c>
      <c r="B119" s="333">
        <v>1</v>
      </c>
      <c r="C119" s="333">
        <v>3</v>
      </c>
      <c r="D119" s="333">
        <v>4</v>
      </c>
      <c r="E119" s="334" t="s">
        <v>122</v>
      </c>
      <c r="F119" s="302"/>
      <c r="G119" s="302"/>
      <c r="H119" s="302"/>
      <c r="I119" s="302"/>
    </row>
    <row r="120" spans="1:9" s="154" customFormat="1" ht="14.25" customHeight="1">
      <c r="A120" s="333">
        <v>41071</v>
      </c>
      <c r="B120" s="333">
        <v>1</v>
      </c>
      <c r="C120" s="333">
        <v>3</v>
      </c>
      <c r="D120" s="333">
        <v>4</v>
      </c>
      <c r="E120" s="334" t="s">
        <v>123</v>
      </c>
      <c r="F120" s="311">
        <v>1514164</v>
      </c>
      <c r="G120" s="311">
        <v>604765</v>
      </c>
      <c r="H120" s="311">
        <f t="shared" si="6"/>
        <v>-909399</v>
      </c>
      <c r="I120" s="311">
        <v>1488855</v>
      </c>
    </row>
    <row r="121" spans="1:9" s="154" customFormat="1" ht="14.25" customHeight="1">
      <c r="A121" s="333">
        <v>41072</v>
      </c>
      <c r="B121" s="333">
        <v>1</v>
      </c>
      <c r="C121" s="333">
        <v>3</v>
      </c>
      <c r="D121" s="333">
        <v>4</v>
      </c>
      <c r="E121" s="334" t="s">
        <v>124</v>
      </c>
      <c r="F121" s="314">
        <v>0</v>
      </c>
      <c r="G121" s="311">
        <v>2626</v>
      </c>
      <c r="H121" s="311">
        <f t="shared" si="6"/>
        <v>2626</v>
      </c>
      <c r="I121" s="311">
        <v>-3177</v>
      </c>
    </row>
    <row r="122" spans="1:9" s="154" customFormat="1" ht="14.25" customHeight="1">
      <c r="A122" s="333">
        <v>41073</v>
      </c>
      <c r="B122" s="333">
        <v>1</v>
      </c>
      <c r="C122" s="333">
        <v>3</v>
      </c>
      <c r="D122" s="333">
        <v>4</v>
      </c>
      <c r="E122" s="334" t="s">
        <v>881</v>
      </c>
      <c r="F122" s="311">
        <v>15112820</v>
      </c>
      <c r="G122" s="311">
        <v>18437758</v>
      </c>
      <c r="H122" s="311">
        <f t="shared" si="6"/>
        <v>3324938</v>
      </c>
      <c r="I122" s="311">
        <v>17525693</v>
      </c>
    </row>
    <row r="123" spans="1:9" s="154" customFormat="1" ht="14.25" customHeight="1">
      <c r="A123" s="333">
        <v>41091</v>
      </c>
      <c r="B123" s="333">
        <v>1</v>
      </c>
      <c r="C123" s="333">
        <v>3</v>
      </c>
      <c r="D123" s="333">
        <v>4</v>
      </c>
      <c r="E123" s="334" t="s">
        <v>125</v>
      </c>
      <c r="F123" s="311">
        <v>1500</v>
      </c>
      <c r="G123" s="311">
        <v>65940</v>
      </c>
      <c r="H123" s="311">
        <f t="shared" si="6"/>
        <v>64440</v>
      </c>
      <c r="I123" s="311">
        <v>67213</v>
      </c>
    </row>
    <row r="124" spans="1:9" s="154" customFormat="1" ht="14.25" customHeight="1">
      <c r="A124" s="333">
        <v>41111</v>
      </c>
      <c r="B124" s="333">
        <v>1</v>
      </c>
      <c r="C124" s="333">
        <v>3</v>
      </c>
      <c r="D124" s="333">
        <v>4</v>
      </c>
      <c r="E124" s="334" t="s">
        <v>126</v>
      </c>
      <c r="F124" s="311">
        <v>97276</v>
      </c>
      <c r="G124" s="311">
        <v>116437</v>
      </c>
      <c r="H124" s="311">
        <f t="shared" si="6"/>
        <v>19161</v>
      </c>
      <c r="I124" s="311">
        <v>108192</v>
      </c>
    </row>
    <row r="125" spans="1:9" s="154" customFormat="1" ht="14.25" customHeight="1">
      <c r="A125" s="333">
        <v>41112</v>
      </c>
      <c r="B125" s="333">
        <v>1</v>
      </c>
      <c r="C125" s="333">
        <v>3</v>
      </c>
      <c r="D125" s="333">
        <v>4</v>
      </c>
      <c r="E125" s="334" t="s">
        <v>127</v>
      </c>
      <c r="F125" s="311">
        <v>855557</v>
      </c>
      <c r="G125" s="311">
        <v>1047936</v>
      </c>
      <c r="H125" s="311">
        <f t="shared" si="6"/>
        <v>192379</v>
      </c>
      <c r="I125" s="311">
        <v>1089257</v>
      </c>
    </row>
    <row r="126" spans="1:9" s="154" customFormat="1" ht="14.25" customHeight="1">
      <c r="A126" s="333">
        <v>41151</v>
      </c>
      <c r="B126" s="333">
        <v>1</v>
      </c>
      <c r="C126" s="333">
        <v>3</v>
      </c>
      <c r="D126" s="333">
        <v>4</v>
      </c>
      <c r="E126" s="334" t="s">
        <v>129</v>
      </c>
      <c r="F126" s="311">
        <v>656000</v>
      </c>
      <c r="G126" s="311">
        <v>594859</v>
      </c>
      <c r="H126" s="311">
        <f t="shared" si="6"/>
        <v>-61141</v>
      </c>
      <c r="I126" s="311">
        <v>561745</v>
      </c>
    </row>
    <row r="127" spans="1:9" s="154" customFormat="1" ht="11.25" customHeight="1">
      <c r="A127" s="333">
        <v>41171</v>
      </c>
      <c r="B127" s="333">
        <v>1</v>
      </c>
      <c r="C127" s="333">
        <v>3</v>
      </c>
      <c r="D127" s="333">
        <v>4</v>
      </c>
      <c r="E127" s="334" t="s">
        <v>132</v>
      </c>
      <c r="F127" s="311">
        <v>3200000</v>
      </c>
      <c r="G127" s="311">
        <v>4336260</v>
      </c>
      <c r="H127" s="311">
        <f t="shared" si="6"/>
        <v>1136260</v>
      </c>
      <c r="I127" s="311">
        <v>3989825</v>
      </c>
    </row>
    <row r="128" spans="1:9" s="154" customFormat="1" ht="11.25" hidden="1" customHeight="1">
      <c r="A128" s="333">
        <v>41191</v>
      </c>
      <c r="B128" s="333">
        <v>1</v>
      </c>
      <c r="C128" s="333">
        <v>3</v>
      </c>
      <c r="D128" s="333">
        <v>4</v>
      </c>
      <c r="E128" s="334" t="s">
        <v>136</v>
      </c>
      <c r="F128" s="342"/>
      <c r="G128" s="311"/>
      <c r="H128" s="342">
        <v>0</v>
      </c>
      <c r="I128" s="311"/>
    </row>
    <row r="129" spans="1:9" s="154" customFormat="1" ht="14.25" customHeight="1">
      <c r="A129" s="333">
        <v>41212</v>
      </c>
      <c r="B129" s="333">
        <v>1</v>
      </c>
      <c r="C129" s="333">
        <v>3</v>
      </c>
      <c r="D129" s="333">
        <v>4</v>
      </c>
      <c r="E129" s="334" t="s">
        <v>128</v>
      </c>
      <c r="F129" s="311">
        <v>3864580</v>
      </c>
      <c r="G129" s="311">
        <v>750616</v>
      </c>
      <c r="H129" s="311">
        <f>G129-F129</f>
        <v>-3113964</v>
      </c>
      <c r="I129" s="311">
        <v>1019923</v>
      </c>
    </row>
    <row r="130" spans="1:9" s="154" customFormat="1" ht="14.25" customHeight="1">
      <c r="A130" s="333">
        <v>41231</v>
      </c>
      <c r="B130" s="333">
        <v>1</v>
      </c>
      <c r="C130" s="333">
        <v>3</v>
      </c>
      <c r="D130" s="333">
        <v>4</v>
      </c>
      <c r="E130" s="334" t="s">
        <v>133</v>
      </c>
      <c r="F130" s="311">
        <v>20000</v>
      </c>
      <c r="G130" s="314">
        <v>0</v>
      </c>
      <c r="H130" s="311">
        <f t="shared" ref="H130:H167" si="7">G130-F130</f>
        <v>-20000</v>
      </c>
      <c r="I130" s="314">
        <v>0</v>
      </c>
    </row>
    <row r="131" spans="1:9" s="154" customFormat="1" ht="14.25" customHeight="1">
      <c r="A131" s="333">
        <v>41232</v>
      </c>
      <c r="B131" s="333">
        <v>1</v>
      </c>
      <c r="C131" s="333">
        <v>3</v>
      </c>
      <c r="D131" s="333">
        <v>4</v>
      </c>
      <c r="E131" s="334" t="s">
        <v>134</v>
      </c>
      <c r="F131" s="311">
        <v>150000</v>
      </c>
      <c r="G131" s="311">
        <v>77665</v>
      </c>
      <c r="H131" s="311">
        <f t="shared" si="7"/>
        <v>-72335</v>
      </c>
      <c r="I131" s="311">
        <v>81671</v>
      </c>
    </row>
    <row r="132" spans="1:9" s="154" customFormat="1" ht="14.25" customHeight="1">
      <c r="A132" s="333">
        <v>41901</v>
      </c>
      <c r="B132" s="333">
        <v>1</v>
      </c>
      <c r="C132" s="333">
        <v>3</v>
      </c>
      <c r="D132" s="333">
        <v>4</v>
      </c>
      <c r="E132" s="334" t="s">
        <v>130</v>
      </c>
      <c r="F132" s="311">
        <v>635852</v>
      </c>
      <c r="G132" s="311">
        <v>764074</v>
      </c>
      <c r="H132" s="311">
        <f t="shared" si="7"/>
        <v>128222</v>
      </c>
      <c r="I132" s="311">
        <v>695993</v>
      </c>
    </row>
    <row r="133" spans="1:9" s="154" customFormat="1" ht="13.5" customHeight="1">
      <c r="A133" s="333">
        <v>41902</v>
      </c>
      <c r="B133" s="333">
        <v>1</v>
      </c>
      <c r="C133" s="333">
        <v>3</v>
      </c>
      <c r="D133" s="333">
        <v>4</v>
      </c>
      <c r="E133" s="334" t="s">
        <v>131</v>
      </c>
      <c r="F133" s="311">
        <v>28025</v>
      </c>
      <c r="G133" s="311">
        <v>36661</v>
      </c>
      <c r="H133" s="311">
        <f t="shared" si="7"/>
        <v>8636</v>
      </c>
      <c r="I133" s="311">
        <v>28996</v>
      </c>
    </row>
    <row r="134" spans="1:9" s="154" customFormat="1" ht="0.75" hidden="1" customHeight="1">
      <c r="A134" s="333">
        <v>41903</v>
      </c>
      <c r="B134" s="333">
        <v>1</v>
      </c>
      <c r="C134" s="333">
        <v>3</v>
      </c>
      <c r="D134" s="333">
        <v>4</v>
      </c>
      <c r="E134" s="334" t="s">
        <v>135</v>
      </c>
      <c r="F134" s="342"/>
      <c r="G134" s="342"/>
      <c r="H134" s="342">
        <f t="shared" si="7"/>
        <v>0</v>
      </c>
      <c r="I134" s="342"/>
    </row>
    <row r="135" spans="1:9" s="154" customFormat="1" ht="14.25" customHeight="1">
      <c r="A135" s="333">
        <v>41905</v>
      </c>
      <c r="B135" s="333">
        <v>1</v>
      </c>
      <c r="C135" s="333">
        <v>3</v>
      </c>
      <c r="D135" s="333">
        <v>4</v>
      </c>
      <c r="E135" s="334" t="s">
        <v>608</v>
      </c>
      <c r="F135" s="311">
        <v>55000</v>
      </c>
      <c r="G135" s="311">
        <v>159062</v>
      </c>
      <c r="H135" s="311">
        <f t="shared" si="7"/>
        <v>104062</v>
      </c>
      <c r="I135" s="311">
        <v>181050</v>
      </c>
    </row>
    <row r="136" spans="1:9" s="167" customFormat="1" ht="14.25" customHeight="1">
      <c r="A136" s="340"/>
      <c r="B136" s="340">
        <v>2</v>
      </c>
      <c r="C136" s="340">
        <v>3</v>
      </c>
      <c r="D136" s="340">
        <v>4</v>
      </c>
      <c r="E136" s="341" t="s">
        <v>137</v>
      </c>
      <c r="F136" s="308">
        <f>SUM(F137:F151)</f>
        <v>484704</v>
      </c>
      <c r="G136" s="308">
        <f>SUM(G137:G151)</f>
        <v>700331</v>
      </c>
      <c r="H136" s="308">
        <f>G136-F136</f>
        <v>215627</v>
      </c>
      <c r="I136" s="308">
        <f>SUM(I137:I150)</f>
        <v>597881</v>
      </c>
    </row>
    <row r="137" spans="1:9" s="154" customFormat="1" ht="9.75" hidden="1" customHeight="1">
      <c r="A137" s="333">
        <v>40071</v>
      </c>
      <c r="B137" s="333">
        <v>2</v>
      </c>
      <c r="C137" s="333">
        <v>3</v>
      </c>
      <c r="D137" s="333">
        <v>4</v>
      </c>
      <c r="E137" s="334" t="s">
        <v>138</v>
      </c>
      <c r="F137" s="342">
        <v>0</v>
      </c>
      <c r="G137" s="342">
        <v>0</v>
      </c>
      <c r="H137" s="343">
        <f t="shared" si="7"/>
        <v>0</v>
      </c>
      <c r="I137" s="342">
        <v>0</v>
      </c>
    </row>
    <row r="138" spans="1:9" s="154" customFormat="1" ht="9" hidden="1" customHeight="1">
      <c r="A138" s="333">
        <v>40072</v>
      </c>
      <c r="B138" s="333">
        <v>2</v>
      </c>
      <c r="C138" s="333">
        <v>3</v>
      </c>
      <c r="D138" s="333">
        <v>4</v>
      </c>
      <c r="E138" s="334" t="s">
        <v>140</v>
      </c>
      <c r="F138" s="342">
        <v>0</v>
      </c>
      <c r="G138" s="342">
        <v>0</v>
      </c>
      <c r="H138" s="343">
        <f t="shared" si="7"/>
        <v>0</v>
      </c>
      <c r="I138" s="342">
        <v>0</v>
      </c>
    </row>
    <row r="139" spans="1:9" s="154" customFormat="1" ht="1.5" hidden="1" customHeight="1">
      <c r="A139" s="333">
        <v>40091</v>
      </c>
      <c r="B139" s="333">
        <v>2</v>
      </c>
      <c r="C139" s="333">
        <v>3</v>
      </c>
      <c r="D139" s="333">
        <v>4</v>
      </c>
      <c r="E139" s="334" t="s">
        <v>139</v>
      </c>
      <c r="F139" s="342">
        <v>0</v>
      </c>
      <c r="G139" s="342">
        <v>0</v>
      </c>
      <c r="H139" s="343">
        <f t="shared" si="7"/>
        <v>0</v>
      </c>
      <c r="I139" s="342">
        <v>0</v>
      </c>
    </row>
    <row r="140" spans="1:9" s="154" customFormat="1" ht="14.25" hidden="1" customHeight="1">
      <c r="A140" s="333">
        <v>40092</v>
      </c>
      <c r="B140" s="333">
        <v>2</v>
      </c>
      <c r="C140" s="333">
        <v>3</v>
      </c>
      <c r="D140" s="333">
        <v>4</v>
      </c>
      <c r="E140" s="334" t="s">
        <v>141</v>
      </c>
      <c r="F140" s="342">
        <v>0</v>
      </c>
      <c r="G140" s="342">
        <v>0</v>
      </c>
      <c r="H140" s="343">
        <f t="shared" si="7"/>
        <v>0</v>
      </c>
      <c r="I140" s="342">
        <v>0</v>
      </c>
    </row>
    <row r="141" spans="1:9" s="154" customFormat="1" ht="12.75" customHeight="1">
      <c r="A141" s="333">
        <v>40111</v>
      </c>
      <c r="B141" s="333">
        <v>2</v>
      </c>
      <c r="C141" s="333">
        <v>3</v>
      </c>
      <c r="D141" s="333">
        <v>4</v>
      </c>
      <c r="E141" s="334" t="s">
        <v>142</v>
      </c>
      <c r="F141" s="311">
        <v>76000</v>
      </c>
      <c r="G141" s="311">
        <v>27111</v>
      </c>
      <c r="H141" s="311">
        <f t="shared" si="7"/>
        <v>-48889</v>
      </c>
      <c r="I141" s="311">
        <v>27478</v>
      </c>
    </row>
    <row r="142" spans="1:9" s="154" customFormat="1" ht="14.25" customHeight="1">
      <c r="A142" s="333">
        <v>40112</v>
      </c>
      <c r="B142" s="333">
        <v>2</v>
      </c>
      <c r="C142" s="333">
        <v>3</v>
      </c>
      <c r="D142" s="333">
        <v>4</v>
      </c>
      <c r="E142" s="334" t="s">
        <v>143</v>
      </c>
      <c r="F142" s="311">
        <v>16500</v>
      </c>
      <c r="G142" s="314">
        <v>17458</v>
      </c>
      <c r="H142" s="311">
        <f t="shared" si="7"/>
        <v>958</v>
      </c>
      <c r="I142" s="314">
        <v>0</v>
      </c>
    </row>
    <row r="143" spans="1:9" s="154" customFormat="1" ht="14.25" customHeight="1">
      <c r="A143" s="333">
        <v>40131</v>
      </c>
      <c r="B143" s="333">
        <v>2</v>
      </c>
      <c r="C143" s="333">
        <v>3</v>
      </c>
      <c r="D143" s="333">
        <v>4</v>
      </c>
      <c r="E143" s="334" t="s">
        <v>144</v>
      </c>
      <c r="F143" s="311">
        <v>3000</v>
      </c>
      <c r="G143" s="311">
        <v>44437</v>
      </c>
      <c r="H143" s="311">
        <f>G143-F143</f>
        <v>41437</v>
      </c>
      <c r="I143" s="311">
        <v>94827</v>
      </c>
    </row>
    <row r="144" spans="1:9" s="154" customFormat="1" ht="14.25" customHeight="1">
      <c r="A144" s="333">
        <v>40132</v>
      </c>
      <c r="B144" s="333">
        <v>2</v>
      </c>
      <c r="C144" s="333">
        <v>3</v>
      </c>
      <c r="D144" s="333">
        <v>4</v>
      </c>
      <c r="E144" s="334" t="s">
        <v>145</v>
      </c>
      <c r="F144" s="311">
        <v>59150</v>
      </c>
      <c r="G144" s="311">
        <v>84272</v>
      </c>
      <c r="H144" s="311">
        <f>G144-F144</f>
        <v>25122</v>
      </c>
      <c r="I144" s="311">
        <v>41424</v>
      </c>
    </row>
    <row r="145" spans="1:9" s="154" customFormat="1" ht="14.25" customHeight="1">
      <c r="A145" s="333">
        <v>40133</v>
      </c>
      <c r="B145" s="333">
        <v>2</v>
      </c>
      <c r="C145" s="333">
        <v>3</v>
      </c>
      <c r="D145" s="333">
        <v>4</v>
      </c>
      <c r="E145" s="334" t="s">
        <v>146</v>
      </c>
      <c r="F145" s="311">
        <v>85000</v>
      </c>
      <c r="G145" s="311">
        <v>47987</v>
      </c>
      <c r="H145" s="311">
        <f t="shared" si="7"/>
        <v>-37013</v>
      </c>
      <c r="I145" s="311">
        <v>51578</v>
      </c>
    </row>
    <row r="146" spans="1:9" s="154" customFormat="1" ht="14.25" customHeight="1">
      <c r="A146" s="333">
        <v>40134</v>
      </c>
      <c r="B146" s="333">
        <v>2</v>
      </c>
      <c r="C146" s="333">
        <v>3</v>
      </c>
      <c r="D146" s="333">
        <v>4</v>
      </c>
      <c r="E146" s="334" t="s">
        <v>147</v>
      </c>
      <c r="F146" s="311">
        <v>11300</v>
      </c>
      <c r="G146" s="311">
        <v>11952</v>
      </c>
      <c r="H146" s="311">
        <f t="shared" si="7"/>
        <v>652</v>
      </c>
      <c r="I146" s="311">
        <v>11747</v>
      </c>
    </row>
    <row r="147" spans="1:9" s="154" customFormat="1" ht="14.25" customHeight="1">
      <c r="A147" s="333">
        <v>40135</v>
      </c>
      <c r="B147" s="333">
        <v>2</v>
      </c>
      <c r="C147" s="333">
        <v>3</v>
      </c>
      <c r="D147" s="333">
        <v>4</v>
      </c>
      <c r="E147" s="334" t="s">
        <v>148</v>
      </c>
      <c r="F147" s="311">
        <v>191000</v>
      </c>
      <c r="G147" s="311">
        <v>338579</v>
      </c>
      <c r="H147" s="311">
        <f t="shared" si="7"/>
        <v>147579</v>
      </c>
      <c r="I147" s="311">
        <v>339654</v>
      </c>
    </row>
    <row r="148" spans="1:9" s="154" customFormat="1" ht="14.25" customHeight="1">
      <c r="A148" s="333">
        <v>40136</v>
      </c>
      <c r="B148" s="333">
        <v>2</v>
      </c>
      <c r="C148" s="333">
        <v>3</v>
      </c>
      <c r="D148" s="333">
        <v>4</v>
      </c>
      <c r="E148" s="334" t="s">
        <v>203</v>
      </c>
      <c r="F148" s="311">
        <v>2754</v>
      </c>
      <c r="G148" s="311">
        <v>5358</v>
      </c>
      <c r="H148" s="311">
        <f t="shared" si="7"/>
        <v>2604</v>
      </c>
      <c r="I148" s="311">
        <v>11617</v>
      </c>
    </row>
    <row r="149" spans="1:9" s="154" customFormat="1" ht="14.25" customHeight="1">
      <c r="A149" s="333">
        <v>40151</v>
      </c>
      <c r="B149" s="333">
        <v>2</v>
      </c>
      <c r="C149" s="333">
        <v>3</v>
      </c>
      <c r="D149" s="333">
        <v>4</v>
      </c>
      <c r="E149" s="334" t="s">
        <v>149</v>
      </c>
      <c r="F149" s="311">
        <v>30000</v>
      </c>
      <c r="G149" s="311">
        <v>20063</v>
      </c>
      <c r="H149" s="311">
        <f t="shared" si="7"/>
        <v>-9937</v>
      </c>
      <c r="I149" s="311">
        <v>14385</v>
      </c>
    </row>
    <row r="150" spans="1:9" s="154" customFormat="1" ht="14.25" customHeight="1">
      <c r="A150" s="333">
        <v>40914</v>
      </c>
      <c r="B150" s="333">
        <v>2</v>
      </c>
      <c r="C150" s="333">
        <v>3</v>
      </c>
      <c r="D150" s="333">
        <v>4</v>
      </c>
      <c r="E150" s="334" t="s">
        <v>263</v>
      </c>
      <c r="F150" s="311">
        <v>10000</v>
      </c>
      <c r="G150" s="311">
        <v>8724</v>
      </c>
      <c r="H150" s="311">
        <f t="shared" si="7"/>
        <v>-1276</v>
      </c>
      <c r="I150" s="311">
        <v>5171</v>
      </c>
    </row>
    <row r="151" spans="1:9" s="154" customFormat="1" ht="14.25" customHeight="1">
      <c r="A151" s="333">
        <v>40915</v>
      </c>
      <c r="B151" s="333">
        <v>2</v>
      </c>
      <c r="C151" s="333">
        <v>3</v>
      </c>
      <c r="D151" s="333">
        <v>4</v>
      </c>
      <c r="E151" s="334" t="s">
        <v>839</v>
      </c>
      <c r="F151" s="344">
        <v>0</v>
      </c>
      <c r="G151" s="311">
        <v>94390</v>
      </c>
      <c r="H151" s="311">
        <f t="shared" si="7"/>
        <v>94390</v>
      </c>
      <c r="I151" s="344">
        <v>0</v>
      </c>
    </row>
    <row r="152" spans="1:9" s="167" customFormat="1" ht="14.25" customHeight="1">
      <c r="A152" s="340"/>
      <c r="B152" s="340"/>
      <c r="C152" s="340">
        <v>4</v>
      </c>
      <c r="D152" s="340">
        <v>4</v>
      </c>
      <c r="E152" s="341" t="s">
        <v>30</v>
      </c>
      <c r="F152" s="308">
        <f>SUM(F153,F159,F168)</f>
        <v>75933016</v>
      </c>
      <c r="G152" s="308">
        <f>SUM(G153,G159,G168)</f>
        <v>82346641</v>
      </c>
      <c r="H152" s="308">
        <f t="shared" si="7"/>
        <v>6413625</v>
      </c>
      <c r="I152" s="308">
        <f>SUM(I153,I159,I168)</f>
        <v>17571022</v>
      </c>
    </row>
    <row r="153" spans="1:9" s="167" customFormat="1" ht="14.25" customHeight="1">
      <c r="A153" s="340"/>
      <c r="B153" s="340">
        <v>1</v>
      </c>
      <c r="C153" s="340">
        <v>4</v>
      </c>
      <c r="D153" s="340">
        <v>4</v>
      </c>
      <c r="E153" s="341" t="s">
        <v>150</v>
      </c>
      <c r="F153" s="308">
        <f>SUM(F154:F158)</f>
        <v>59538588</v>
      </c>
      <c r="G153" s="308">
        <f>SUM(G154:G158)</f>
        <v>64598832</v>
      </c>
      <c r="H153" s="308">
        <f>G153-F153</f>
        <v>5060244</v>
      </c>
      <c r="I153" s="308">
        <f>SUM(I154:I158)</f>
        <v>1257324</v>
      </c>
    </row>
    <row r="154" spans="1:9" s="154" customFormat="1" ht="14.25" customHeight="1">
      <c r="A154" s="333">
        <v>45011</v>
      </c>
      <c r="B154" s="333">
        <v>1</v>
      </c>
      <c r="C154" s="333">
        <v>4</v>
      </c>
      <c r="D154" s="333">
        <v>4</v>
      </c>
      <c r="E154" s="334" t="s">
        <v>151</v>
      </c>
      <c r="F154" s="311">
        <v>3000000</v>
      </c>
      <c r="G154" s="311">
        <v>7000000</v>
      </c>
      <c r="H154" s="311">
        <f t="shared" si="7"/>
        <v>4000000</v>
      </c>
      <c r="I154" s="311">
        <v>305702</v>
      </c>
    </row>
    <row r="155" spans="1:9" s="154" customFormat="1" ht="14.25" customHeight="1">
      <c r="A155" s="333">
        <v>45014</v>
      </c>
      <c r="B155" s="333">
        <v>1</v>
      </c>
      <c r="C155" s="333">
        <v>4</v>
      </c>
      <c r="D155" s="333">
        <v>4</v>
      </c>
      <c r="E155" s="334" t="s">
        <v>812</v>
      </c>
      <c r="F155" s="311">
        <v>56400000</v>
      </c>
      <c r="G155" s="311">
        <v>56400000</v>
      </c>
      <c r="H155" s="314">
        <f t="shared" si="7"/>
        <v>0</v>
      </c>
      <c r="I155" s="314">
        <v>0</v>
      </c>
    </row>
    <row r="156" spans="1:9" s="154" customFormat="1" ht="17.25" hidden="1" customHeight="1">
      <c r="A156" s="333">
        <v>45015</v>
      </c>
      <c r="B156" s="333">
        <v>1</v>
      </c>
      <c r="C156" s="333">
        <v>4</v>
      </c>
      <c r="D156" s="333">
        <v>4</v>
      </c>
      <c r="E156" s="334" t="s">
        <v>801</v>
      </c>
      <c r="F156" s="342"/>
      <c r="G156" s="342">
        <v>0</v>
      </c>
      <c r="H156" s="314">
        <f t="shared" si="7"/>
        <v>0</v>
      </c>
      <c r="I156" s="342">
        <v>0</v>
      </c>
    </row>
    <row r="157" spans="1:9" s="154" customFormat="1" ht="15" customHeight="1">
      <c r="A157" s="333">
        <v>45102</v>
      </c>
      <c r="B157" s="333">
        <v>1</v>
      </c>
      <c r="C157" s="333">
        <v>4</v>
      </c>
      <c r="D157" s="333">
        <v>4</v>
      </c>
      <c r="E157" s="334" t="s">
        <v>152</v>
      </c>
      <c r="F157" s="314">
        <v>0</v>
      </c>
      <c r="G157" s="314">
        <v>0</v>
      </c>
      <c r="H157" s="314">
        <f t="shared" si="7"/>
        <v>0</v>
      </c>
      <c r="I157" s="311">
        <v>21542</v>
      </c>
    </row>
    <row r="158" spans="1:9" s="154" customFormat="1" ht="14.25" customHeight="1">
      <c r="A158" s="333">
        <v>45501</v>
      </c>
      <c r="B158" s="333">
        <v>1</v>
      </c>
      <c r="C158" s="333">
        <v>4</v>
      </c>
      <c r="D158" s="333">
        <v>4</v>
      </c>
      <c r="E158" s="334" t="s">
        <v>153</v>
      </c>
      <c r="F158" s="311">
        <v>138588</v>
      </c>
      <c r="G158" s="311">
        <v>1198832</v>
      </c>
      <c r="H158" s="311">
        <f t="shared" si="7"/>
        <v>1060244</v>
      </c>
      <c r="I158" s="311">
        <v>930080</v>
      </c>
    </row>
    <row r="159" spans="1:9" s="167" customFormat="1" ht="14.25" customHeight="1">
      <c r="A159" s="340"/>
      <c r="B159" s="340">
        <v>2</v>
      </c>
      <c r="C159" s="340">
        <v>4</v>
      </c>
      <c r="D159" s="340">
        <v>4</v>
      </c>
      <c r="E159" s="345" t="s">
        <v>154</v>
      </c>
      <c r="F159" s="308">
        <f>SUM(F160:F167)</f>
        <v>8271990</v>
      </c>
      <c r="G159" s="308">
        <f>SUM(G160:G167)</f>
        <v>7717966</v>
      </c>
      <c r="H159" s="308">
        <f>G159-F159</f>
        <v>-554024</v>
      </c>
      <c r="I159" s="308">
        <f>SUM(I160:I167)</f>
        <v>7404834</v>
      </c>
    </row>
    <row r="160" spans="1:9" s="154" customFormat="1" ht="14.25" customHeight="1">
      <c r="A160" s="333">
        <v>46011</v>
      </c>
      <c r="B160" s="333">
        <v>2</v>
      </c>
      <c r="C160" s="333">
        <v>4</v>
      </c>
      <c r="D160" s="333">
        <v>4</v>
      </c>
      <c r="E160" s="339" t="s">
        <v>389</v>
      </c>
      <c r="F160" s="311">
        <v>2327132</v>
      </c>
      <c r="G160" s="311">
        <v>2263548</v>
      </c>
      <c r="H160" s="311">
        <f t="shared" si="7"/>
        <v>-63584</v>
      </c>
      <c r="I160" s="311">
        <v>1325647</v>
      </c>
    </row>
    <row r="161" spans="1:9" s="154" customFormat="1" ht="14.25" customHeight="1">
      <c r="A161" s="333">
        <v>46021</v>
      </c>
      <c r="B161" s="333">
        <v>2</v>
      </c>
      <c r="C161" s="333">
        <v>4</v>
      </c>
      <c r="D161" s="333">
        <v>4</v>
      </c>
      <c r="E161" s="334" t="s">
        <v>651</v>
      </c>
      <c r="F161" s="311">
        <v>3766500</v>
      </c>
      <c r="G161" s="311">
        <v>4921444</v>
      </c>
      <c r="H161" s="311">
        <f t="shared" si="7"/>
        <v>1154944</v>
      </c>
      <c r="I161" s="311">
        <v>4471011</v>
      </c>
    </row>
    <row r="162" spans="1:9" s="154" customFormat="1" ht="14.25" customHeight="1">
      <c r="A162" s="333">
        <v>46031</v>
      </c>
      <c r="B162" s="333">
        <v>2</v>
      </c>
      <c r="C162" s="333">
        <v>4</v>
      </c>
      <c r="D162" s="333">
        <v>4</v>
      </c>
      <c r="E162" s="334" t="s">
        <v>652</v>
      </c>
      <c r="F162" s="311">
        <v>1937715</v>
      </c>
      <c r="G162" s="311">
        <v>211749</v>
      </c>
      <c r="H162" s="311">
        <f t="shared" si="7"/>
        <v>-1725966</v>
      </c>
      <c r="I162" s="311">
        <v>1476047</v>
      </c>
    </row>
    <row r="163" spans="1:9" s="154" customFormat="1" ht="14.25" customHeight="1">
      <c r="A163" s="333">
        <v>46041</v>
      </c>
      <c r="B163" s="333">
        <v>2</v>
      </c>
      <c r="C163" s="333">
        <v>4</v>
      </c>
      <c r="D163" s="333">
        <v>4</v>
      </c>
      <c r="E163" s="334" t="s">
        <v>653</v>
      </c>
      <c r="F163" s="311">
        <v>130643</v>
      </c>
      <c r="G163" s="311">
        <v>155477</v>
      </c>
      <c r="H163" s="311">
        <f t="shared" si="7"/>
        <v>24834</v>
      </c>
      <c r="I163" s="311">
        <v>91293</v>
      </c>
    </row>
    <row r="164" spans="1:9" s="154" customFormat="1" ht="14.25" customHeight="1">
      <c r="A164" s="333">
        <v>46051</v>
      </c>
      <c r="B164" s="333">
        <v>2</v>
      </c>
      <c r="C164" s="333">
        <v>4</v>
      </c>
      <c r="D164" s="333">
        <v>4</v>
      </c>
      <c r="E164" s="334" t="s">
        <v>654</v>
      </c>
      <c r="F164" s="311">
        <v>20000</v>
      </c>
      <c r="G164" s="311">
        <v>15600</v>
      </c>
      <c r="H164" s="311">
        <f t="shared" si="7"/>
        <v>-4400</v>
      </c>
      <c r="I164" s="311">
        <v>11950</v>
      </c>
    </row>
    <row r="165" spans="1:9" s="154" customFormat="1" ht="15.75" hidden="1" customHeight="1">
      <c r="A165" s="333">
        <v>46061</v>
      </c>
      <c r="B165" s="333">
        <v>2</v>
      </c>
      <c r="C165" s="333">
        <v>4</v>
      </c>
      <c r="D165" s="333">
        <v>4</v>
      </c>
      <c r="E165" s="334" t="s">
        <v>155</v>
      </c>
      <c r="F165" s="311"/>
      <c r="G165" s="302"/>
      <c r="H165" s="343">
        <f t="shared" si="7"/>
        <v>0</v>
      </c>
      <c r="I165" s="302"/>
    </row>
    <row r="166" spans="1:9" s="154" customFormat="1" ht="14.25" customHeight="1">
      <c r="A166" s="333">
        <v>46071</v>
      </c>
      <c r="B166" s="333">
        <v>2</v>
      </c>
      <c r="C166" s="333">
        <v>4</v>
      </c>
      <c r="D166" s="333">
        <v>4</v>
      </c>
      <c r="E166" s="334" t="s">
        <v>655</v>
      </c>
      <c r="F166" s="311">
        <v>10000</v>
      </c>
      <c r="G166" s="311">
        <v>17436</v>
      </c>
      <c r="H166" s="311">
        <f>G166-F166</f>
        <v>7436</v>
      </c>
      <c r="I166" s="311">
        <v>4386</v>
      </c>
    </row>
    <row r="167" spans="1:9" s="154" customFormat="1" ht="14.25" customHeight="1">
      <c r="A167" s="333">
        <v>46081</v>
      </c>
      <c r="B167" s="333">
        <v>2</v>
      </c>
      <c r="C167" s="333">
        <v>4</v>
      </c>
      <c r="D167" s="333">
        <v>4</v>
      </c>
      <c r="E167" s="334" t="s">
        <v>656</v>
      </c>
      <c r="F167" s="311">
        <v>80000</v>
      </c>
      <c r="G167" s="311">
        <v>132712</v>
      </c>
      <c r="H167" s="311">
        <f t="shared" si="7"/>
        <v>52712</v>
      </c>
      <c r="I167" s="311">
        <v>24500</v>
      </c>
    </row>
    <row r="168" spans="1:9" s="167" customFormat="1" ht="14.25" customHeight="1">
      <c r="A168" s="340"/>
      <c r="B168" s="340">
        <v>3</v>
      </c>
      <c r="C168" s="340">
        <v>4</v>
      </c>
      <c r="D168" s="340">
        <v>4</v>
      </c>
      <c r="E168" s="341" t="s">
        <v>156</v>
      </c>
      <c r="F168" s="308">
        <f>SUM(F169:F170)</f>
        <v>8122438</v>
      </c>
      <c r="G168" s="308">
        <f>SUM(G169:G170)</f>
        <v>10029843</v>
      </c>
      <c r="H168" s="308">
        <f>G168-F168</f>
        <v>1907405</v>
      </c>
      <c r="I168" s="308">
        <f>SUM(I169:I170)</f>
        <v>8908864</v>
      </c>
    </row>
    <row r="169" spans="1:9" s="154" customFormat="1" ht="15" customHeight="1">
      <c r="A169" s="333">
        <v>40201</v>
      </c>
      <c r="B169" s="333">
        <v>3</v>
      </c>
      <c r="C169" s="333">
        <v>4</v>
      </c>
      <c r="D169" s="333">
        <v>4</v>
      </c>
      <c r="E169" s="334" t="s">
        <v>204</v>
      </c>
      <c r="F169" s="314">
        <v>0</v>
      </c>
      <c r="G169" s="311">
        <v>120</v>
      </c>
      <c r="H169" s="343">
        <f>F169-G169</f>
        <v>-120</v>
      </c>
      <c r="I169" s="314">
        <v>0</v>
      </c>
    </row>
    <row r="170" spans="1:9" s="154" customFormat="1" ht="14.25" customHeight="1">
      <c r="A170" s="333">
        <v>45103</v>
      </c>
      <c r="B170" s="333">
        <v>3</v>
      </c>
      <c r="C170" s="333">
        <v>4</v>
      </c>
      <c r="D170" s="333">
        <v>4</v>
      </c>
      <c r="E170" s="334" t="s">
        <v>157</v>
      </c>
      <c r="F170" s="311">
        <v>8122438</v>
      </c>
      <c r="G170" s="311">
        <v>10029723</v>
      </c>
      <c r="H170" s="311">
        <f t="shared" ref="H170:H183" si="8">G170-F170</f>
        <v>1907285</v>
      </c>
      <c r="I170" s="311">
        <v>8908864</v>
      </c>
    </row>
    <row r="171" spans="1:9" s="167" customFormat="1" ht="14.25" customHeight="1">
      <c r="A171" s="340"/>
      <c r="B171" s="340"/>
      <c r="C171" s="340">
        <v>5</v>
      </c>
      <c r="D171" s="340">
        <v>4</v>
      </c>
      <c r="E171" s="346" t="s">
        <v>1</v>
      </c>
      <c r="F171" s="308">
        <f>SUM(F172)</f>
        <v>37600000</v>
      </c>
      <c r="G171" s="308">
        <f>SUM(G172)</f>
        <v>28169772</v>
      </c>
      <c r="H171" s="308">
        <f t="shared" si="8"/>
        <v>-9430228</v>
      </c>
      <c r="I171" s="314">
        <f>SUM(I172)</f>
        <v>0</v>
      </c>
    </row>
    <row r="172" spans="1:9" s="167" customFormat="1" ht="14.25" customHeight="1">
      <c r="A172" s="340"/>
      <c r="B172" s="340">
        <v>1</v>
      </c>
      <c r="C172" s="340">
        <v>5</v>
      </c>
      <c r="D172" s="340">
        <v>4</v>
      </c>
      <c r="E172" s="341" t="s">
        <v>158</v>
      </c>
      <c r="F172" s="308">
        <f>SUM(F173)</f>
        <v>37600000</v>
      </c>
      <c r="G172" s="308">
        <f>SUM(G173)</f>
        <v>28169772</v>
      </c>
      <c r="H172" s="308">
        <f t="shared" si="8"/>
        <v>-9430228</v>
      </c>
      <c r="I172" s="314">
        <f>SUM(I173)</f>
        <v>0</v>
      </c>
    </row>
    <row r="173" spans="1:9" s="154" customFormat="1" ht="14.25" customHeight="1">
      <c r="A173" s="333">
        <v>47011</v>
      </c>
      <c r="B173" s="333">
        <v>1</v>
      </c>
      <c r="C173" s="333">
        <v>5</v>
      </c>
      <c r="D173" s="333">
        <v>4</v>
      </c>
      <c r="E173" s="334" t="s">
        <v>158</v>
      </c>
      <c r="F173" s="311">
        <v>37600000</v>
      </c>
      <c r="G173" s="311">
        <v>28169772</v>
      </c>
      <c r="H173" s="311">
        <f t="shared" si="8"/>
        <v>-9430228</v>
      </c>
      <c r="I173" s="314">
        <v>0</v>
      </c>
    </row>
    <row r="174" spans="1:9" s="167" customFormat="1" ht="14.25" customHeight="1">
      <c r="A174" s="340"/>
      <c r="B174" s="340"/>
      <c r="C174" s="340">
        <v>6</v>
      </c>
      <c r="D174" s="340">
        <v>4</v>
      </c>
      <c r="E174" s="341" t="s">
        <v>31</v>
      </c>
      <c r="F174" s="308">
        <f>F175+F182+F185</f>
        <v>423100</v>
      </c>
      <c r="G174" s="308">
        <f>G175+G185+G182</f>
        <v>901978</v>
      </c>
      <c r="H174" s="308">
        <f t="shared" si="8"/>
        <v>478878</v>
      </c>
      <c r="I174" s="308">
        <f>I175+I182+I185</f>
        <v>274773</v>
      </c>
    </row>
    <row r="175" spans="1:9" s="167" customFormat="1" ht="12" customHeight="1">
      <c r="A175" s="340"/>
      <c r="B175" s="340">
        <v>1</v>
      </c>
      <c r="C175" s="340">
        <v>6</v>
      </c>
      <c r="D175" s="340">
        <v>4</v>
      </c>
      <c r="E175" s="341" t="s">
        <v>159</v>
      </c>
      <c r="F175" s="308">
        <f>SUM(F176:F181)</f>
        <v>253600</v>
      </c>
      <c r="G175" s="308">
        <f>SUM(G177:G181)</f>
        <v>373598</v>
      </c>
      <c r="H175" s="308">
        <f>G175-F175</f>
        <v>119998</v>
      </c>
      <c r="I175" s="308">
        <f>SUM(I176:I183)</f>
        <v>242013</v>
      </c>
    </row>
    <row r="176" spans="1:9" s="154" customFormat="1" ht="12" hidden="1" customHeight="1">
      <c r="A176" s="333">
        <v>40201</v>
      </c>
      <c r="B176" s="333">
        <v>1</v>
      </c>
      <c r="C176" s="333">
        <v>6</v>
      </c>
      <c r="D176" s="333">
        <v>4</v>
      </c>
      <c r="E176" s="334" t="s">
        <v>204</v>
      </c>
      <c r="F176" s="342">
        <v>0</v>
      </c>
      <c r="G176" s="342">
        <v>0</v>
      </c>
      <c r="H176" s="343">
        <f t="shared" si="8"/>
        <v>0</v>
      </c>
      <c r="I176" s="342">
        <v>0</v>
      </c>
    </row>
    <row r="177" spans="1:9" s="154" customFormat="1" ht="14.25" customHeight="1">
      <c r="A177" s="333">
        <v>48011</v>
      </c>
      <c r="B177" s="333">
        <v>1</v>
      </c>
      <c r="C177" s="333">
        <v>6</v>
      </c>
      <c r="D177" s="333">
        <v>4</v>
      </c>
      <c r="E177" s="334" t="s">
        <v>160</v>
      </c>
      <c r="F177" s="311">
        <v>105000</v>
      </c>
      <c r="G177" s="311">
        <v>66149</v>
      </c>
      <c r="H177" s="311">
        <f t="shared" si="8"/>
        <v>-38851</v>
      </c>
      <c r="I177" s="311">
        <v>79442</v>
      </c>
    </row>
    <row r="178" spans="1:9" s="154" customFormat="1" ht="14.25" customHeight="1">
      <c r="A178" s="333">
        <v>48012</v>
      </c>
      <c r="B178" s="333">
        <v>1</v>
      </c>
      <c r="C178" s="333">
        <v>6</v>
      </c>
      <c r="D178" s="333">
        <v>4</v>
      </c>
      <c r="E178" s="334" t="s">
        <v>161</v>
      </c>
      <c r="F178" s="311">
        <v>115000</v>
      </c>
      <c r="G178" s="311">
        <v>154369</v>
      </c>
      <c r="H178" s="311">
        <f t="shared" si="8"/>
        <v>39369</v>
      </c>
      <c r="I178" s="311">
        <v>145716</v>
      </c>
    </row>
    <row r="179" spans="1:9" s="154" customFormat="1" ht="14.25" customHeight="1">
      <c r="A179" s="333">
        <v>48013</v>
      </c>
      <c r="B179" s="333">
        <v>1</v>
      </c>
      <c r="C179" s="333">
        <v>6</v>
      </c>
      <c r="D179" s="333">
        <v>4</v>
      </c>
      <c r="E179" s="334" t="s">
        <v>163</v>
      </c>
      <c r="F179" s="311">
        <v>3600</v>
      </c>
      <c r="G179" s="311">
        <v>1206</v>
      </c>
      <c r="H179" s="311">
        <f t="shared" si="8"/>
        <v>-2394</v>
      </c>
      <c r="I179" s="311">
        <v>2910</v>
      </c>
    </row>
    <row r="180" spans="1:9" s="154" customFormat="1" ht="14.25" customHeight="1">
      <c r="A180" s="333">
        <v>48014</v>
      </c>
      <c r="B180" s="333">
        <v>1</v>
      </c>
      <c r="C180" s="333">
        <v>6</v>
      </c>
      <c r="D180" s="333">
        <v>4</v>
      </c>
      <c r="E180" s="334" t="s">
        <v>164</v>
      </c>
      <c r="F180" s="311">
        <v>20000</v>
      </c>
      <c r="G180" s="311">
        <v>149888</v>
      </c>
      <c r="H180" s="311">
        <f t="shared" si="8"/>
        <v>129888</v>
      </c>
      <c r="I180" s="314">
        <v>0</v>
      </c>
    </row>
    <row r="181" spans="1:9" s="154" customFormat="1" ht="13.5" customHeight="1">
      <c r="A181" s="333">
        <v>48015</v>
      </c>
      <c r="B181" s="333">
        <v>1</v>
      </c>
      <c r="C181" s="333">
        <v>6</v>
      </c>
      <c r="D181" s="333">
        <v>4</v>
      </c>
      <c r="E181" s="334" t="s">
        <v>162</v>
      </c>
      <c r="F181" s="311">
        <v>10000</v>
      </c>
      <c r="G181" s="311">
        <v>1986</v>
      </c>
      <c r="H181" s="311">
        <f t="shared" si="8"/>
        <v>-8014</v>
      </c>
      <c r="I181" s="311">
        <v>13945</v>
      </c>
    </row>
    <row r="182" spans="1:9" s="167" customFormat="1" ht="14.25" customHeight="1">
      <c r="A182" s="340"/>
      <c r="B182" s="340">
        <v>2</v>
      </c>
      <c r="C182" s="340">
        <v>6</v>
      </c>
      <c r="D182" s="340">
        <v>4</v>
      </c>
      <c r="E182" s="341" t="s">
        <v>205</v>
      </c>
      <c r="F182" s="314">
        <f>SUM(F183)</f>
        <v>0</v>
      </c>
      <c r="G182" s="347">
        <f t="shared" ref="G182:I182" si="9">SUM(G183)</f>
        <v>432013</v>
      </c>
      <c r="H182" s="347">
        <f t="shared" si="9"/>
        <v>432013</v>
      </c>
      <c r="I182" s="314">
        <f t="shared" si="9"/>
        <v>0</v>
      </c>
    </row>
    <row r="183" spans="1:9" s="154" customFormat="1" ht="15" customHeight="1">
      <c r="A183" s="333">
        <v>48101</v>
      </c>
      <c r="B183" s="333">
        <v>2</v>
      </c>
      <c r="C183" s="333">
        <v>6</v>
      </c>
      <c r="D183" s="333">
        <v>4</v>
      </c>
      <c r="E183" s="334" t="s">
        <v>205</v>
      </c>
      <c r="F183" s="314">
        <v>0</v>
      </c>
      <c r="G183" s="311">
        <v>432013</v>
      </c>
      <c r="H183" s="311">
        <f t="shared" si="8"/>
        <v>432013</v>
      </c>
      <c r="I183" s="314">
        <v>0</v>
      </c>
    </row>
    <row r="184" spans="1:9" s="154" customFormat="1" ht="13.5" hidden="1" customHeight="1">
      <c r="A184" s="333">
        <v>48102</v>
      </c>
      <c r="B184" s="333">
        <v>2</v>
      </c>
      <c r="C184" s="333">
        <v>6</v>
      </c>
      <c r="D184" s="333">
        <v>4</v>
      </c>
      <c r="E184" s="334" t="s">
        <v>289</v>
      </c>
      <c r="F184" s="342"/>
      <c r="G184" s="342"/>
      <c r="H184" s="343">
        <f t="shared" ref="H184:H196" si="10">G184-F184</f>
        <v>0</v>
      </c>
      <c r="I184" s="342"/>
    </row>
    <row r="185" spans="1:9" s="167" customFormat="1" ht="14.25" customHeight="1">
      <c r="A185" s="340"/>
      <c r="B185" s="340">
        <v>3</v>
      </c>
      <c r="C185" s="340">
        <v>6</v>
      </c>
      <c r="D185" s="340">
        <v>4</v>
      </c>
      <c r="E185" s="341" t="s">
        <v>165</v>
      </c>
      <c r="F185" s="308">
        <f>SUM(F186)</f>
        <v>169500</v>
      </c>
      <c r="G185" s="308">
        <f>SUM(G186)</f>
        <v>96367</v>
      </c>
      <c r="H185" s="308">
        <f>G185-F185</f>
        <v>-73133</v>
      </c>
      <c r="I185" s="308">
        <f>SUM(I186)</f>
        <v>32760</v>
      </c>
    </row>
    <row r="186" spans="1:9" s="154" customFormat="1" ht="14.25" customHeight="1">
      <c r="A186" s="333">
        <v>48501</v>
      </c>
      <c r="B186" s="333">
        <v>3</v>
      </c>
      <c r="C186" s="333">
        <v>6</v>
      </c>
      <c r="D186" s="333">
        <v>4</v>
      </c>
      <c r="E186" s="334" t="s">
        <v>165</v>
      </c>
      <c r="F186" s="311">
        <v>169500</v>
      </c>
      <c r="G186" s="311">
        <v>96367</v>
      </c>
      <c r="H186" s="311">
        <f t="shared" si="10"/>
        <v>-73133</v>
      </c>
      <c r="I186" s="311">
        <v>32760</v>
      </c>
    </row>
    <row r="187" spans="1:9" s="167" customFormat="1" ht="14.25" customHeight="1">
      <c r="A187" s="340"/>
      <c r="B187" s="340"/>
      <c r="C187" s="340">
        <v>7</v>
      </c>
      <c r="D187" s="340">
        <v>4</v>
      </c>
      <c r="E187" s="341" t="s">
        <v>883</v>
      </c>
      <c r="F187" s="308">
        <f>SUM(F188,F195,F205)</f>
        <v>22074732</v>
      </c>
      <c r="G187" s="308">
        <f>SUM(G188,G195,G205)</f>
        <v>58891542</v>
      </c>
      <c r="H187" s="308">
        <f t="shared" si="10"/>
        <v>36816810</v>
      </c>
      <c r="I187" s="308">
        <f>SUM(I188,I195,I205)</f>
        <v>49279669</v>
      </c>
    </row>
    <row r="188" spans="1:9" s="167" customFormat="1" ht="14.25" customHeight="1">
      <c r="A188" s="340"/>
      <c r="B188" s="340">
        <v>1</v>
      </c>
      <c r="C188" s="340">
        <v>7</v>
      </c>
      <c r="D188" s="340">
        <v>4</v>
      </c>
      <c r="E188" s="341" t="s">
        <v>166</v>
      </c>
      <c r="F188" s="308">
        <f>SUM(F189:F194)</f>
        <v>8014707</v>
      </c>
      <c r="G188" s="308">
        <f>SUM(G189:G194)</f>
        <v>15386241</v>
      </c>
      <c r="H188" s="308">
        <f>G188-F188</f>
        <v>7371534</v>
      </c>
      <c r="I188" s="308">
        <f>SUM(I189:I194)</f>
        <v>15588482</v>
      </c>
    </row>
    <row r="189" spans="1:9" s="154" customFormat="1" ht="14.25" customHeight="1">
      <c r="A189" s="333">
        <v>49011</v>
      </c>
      <c r="B189" s="333">
        <v>1</v>
      </c>
      <c r="C189" s="333">
        <v>7</v>
      </c>
      <c r="D189" s="333">
        <v>4</v>
      </c>
      <c r="E189" s="334" t="s">
        <v>169</v>
      </c>
      <c r="F189" s="311">
        <v>5051500</v>
      </c>
      <c r="G189" s="311">
        <v>4589838</v>
      </c>
      <c r="H189" s="311">
        <f t="shared" si="10"/>
        <v>-461662</v>
      </c>
      <c r="I189" s="311">
        <v>5173961</v>
      </c>
    </row>
    <row r="190" spans="1:9" s="154" customFormat="1" ht="14.25" customHeight="1">
      <c r="A190" s="333">
        <v>49021</v>
      </c>
      <c r="B190" s="333">
        <v>1</v>
      </c>
      <c r="C190" s="333">
        <v>7</v>
      </c>
      <c r="D190" s="333">
        <v>4</v>
      </c>
      <c r="E190" s="334" t="s">
        <v>167</v>
      </c>
      <c r="F190" s="311">
        <v>274000</v>
      </c>
      <c r="G190" s="311">
        <v>1667249</v>
      </c>
      <c r="H190" s="311">
        <f t="shared" si="10"/>
        <v>1393249</v>
      </c>
      <c r="I190" s="311">
        <v>246597</v>
      </c>
    </row>
    <row r="191" spans="1:9" s="154" customFormat="1" ht="14.25" customHeight="1">
      <c r="A191" s="333">
        <v>49031</v>
      </c>
      <c r="B191" s="333">
        <v>1</v>
      </c>
      <c r="C191" s="333">
        <v>7</v>
      </c>
      <c r="D191" s="333">
        <v>4</v>
      </c>
      <c r="E191" s="334" t="s">
        <v>170</v>
      </c>
      <c r="F191" s="311">
        <v>5000</v>
      </c>
      <c r="G191" s="311">
        <v>23640</v>
      </c>
      <c r="H191" s="311">
        <f t="shared" si="10"/>
        <v>18640</v>
      </c>
      <c r="I191" s="311">
        <v>86685</v>
      </c>
    </row>
    <row r="192" spans="1:9" s="154" customFormat="1" ht="14.25" customHeight="1">
      <c r="A192" s="333">
        <v>49051</v>
      </c>
      <c r="B192" s="333">
        <v>1</v>
      </c>
      <c r="C192" s="333">
        <v>7</v>
      </c>
      <c r="D192" s="333">
        <v>4</v>
      </c>
      <c r="E192" s="334" t="s">
        <v>171</v>
      </c>
      <c r="F192" s="311">
        <v>106591</v>
      </c>
      <c r="G192" s="311">
        <v>106398</v>
      </c>
      <c r="H192" s="311">
        <f t="shared" si="10"/>
        <v>-193</v>
      </c>
      <c r="I192" s="311">
        <v>103472</v>
      </c>
    </row>
    <row r="193" spans="1:9" s="154" customFormat="1" ht="14.25" customHeight="1">
      <c r="A193" s="333">
        <v>49052</v>
      </c>
      <c r="B193" s="333">
        <v>1</v>
      </c>
      <c r="C193" s="333">
        <v>7</v>
      </c>
      <c r="D193" s="333">
        <v>4</v>
      </c>
      <c r="E193" s="334" t="s">
        <v>172</v>
      </c>
      <c r="F193" s="311">
        <v>577616</v>
      </c>
      <c r="G193" s="311">
        <v>730798</v>
      </c>
      <c r="H193" s="311">
        <f t="shared" si="10"/>
        <v>153182</v>
      </c>
      <c r="I193" s="311">
        <v>702942</v>
      </c>
    </row>
    <row r="194" spans="1:9" s="154" customFormat="1" ht="14.25" customHeight="1">
      <c r="A194" s="333">
        <v>49061</v>
      </c>
      <c r="B194" s="333">
        <v>1</v>
      </c>
      <c r="C194" s="333">
        <v>7</v>
      </c>
      <c r="D194" s="333">
        <v>4</v>
      </c>
      <c r="E194" s="334" t="s">
        <v>168</v>
      </c>
      <c r="F194" s="311">
        <v>2000000</v>
      </c>
      <c r="G194" s="311">
        <v>8268318</v>
      </c>
      <c r="H194" s="311">
        <f t="shared" si="10"/>
        <v>6268318</v>
      </c>
      <c r="I194" s="311">
        <v>9274825</v>
      </c>
    </row>
    <row r="195" spans="1:9" s="167" customFormat="1" ht="14.25" customHeight="1">
      <c r="A195" s="340"/>
      <c r="B195" s="340">
        <v>2</v>
      </c>
      <c r="C195" s="340">
        <v>7</v>
      </c>
      <c r="D195" s="340">
        <v>4</v>
      </c>
      <c r="E195" s="341" t="s">
        <v>884</v>
      </c>
      <c r="F195" s="308">
        <f>SUM(F196:F204)</f>
        <v>4060025</v>
      </c>
      <c r="G195" s="308">
        <f>SUM(G196:G204)</f>
        <v>5321152</v>
      </c>
      <c r="H195" s="308">
        <f>G195-F195</f>
        <v>1261127</v>
      </c>
      <c r="I195" s="308">
        <f>SUM(I196:I204)</f>
        <v>4376418</v>
      </c>
    </row>
    <row r="196" spans="1:9" s="154" customFormat="1" ht="14.25" customHeight="1">
      <c r="A196" s="333">
        <v>31012</v>
      </c>
      <c r="B196" s="333">
        <v>2</v>
      </c>
      <c r="C196" s="333">
        <v>7</v>
      </c>
      <c r="D196" s="333">
        <v>4</v>
      </c>
      <c r="E196" s="334" t="s">
        <v>173</v>
      </c>
      <c r="F196" s="311">
        <v>229025</v>
      </c>
      <c r="G196" s="311">
        <v>1482049</v>
      </c>
      <c r="H196" s="311">
        <f t="shared" si="10"/>
        <v>1253024</v>
      </c>
      <c r="I196" s="311">
        <v>929312</v>
      </c>
    </row>
    <row r="197" spans="1:9" s="154" customFormat="1" ht="0.75" hidden="1" customHeight="1">
      <c r="A197" s="333">
        <v>49042</v>
      </c>
      <c r="B197" s="333">
        <v>2</v>
      </c>
      <c r="C197" s="333">
        <v>7</v>
      </c>
      <c r="D197" s="333">
        <v>4</v>
      </c>
      <c r="E197" s="334" t="s">
        <v>206</v>
      </c>
      <c r="F197" s="302"/>
      <c r="G197" s="302"/>
      <c r="H197" s="343">
        <f>F197-G197</f>
        <v>0</v>
      </c>
      <c r="I197" s="302"/>
    </row>
    <row r="198" spans="1:9" s="154" customFormat="1" ht="15.75" hidden="1" customHeight="1">
      <c r="A198" s="333">
        <v>49062</v>
      </c>
      <c r="B198" s="333">
        <v>2</v>
      </c>
      <c r="C198" s="333">
        <v>7</v>
      </c>
      <c r="D198" s="333">
        <v>4</v>
      </c>
      <c r="E198" s="339" t="s">
        <v>177</v>
      </c>
      <c r="F198" s="302"/>
      <c r="G198" s="302"/>
      <c r="H198" s="343">
        <f t="shared" ref="H198:H201" si="11">G198-F198</f>
        <v>0</v>
      </c>
      <c r="I198" s="302"/>
    </row>
    <row r="199" spans="1:9" s="154" customFormat="1" ht="14.25" customHeight="1">
      <c r="A199" s="333">
        <v>49901</v>
      </c>
      <c r="B199" s="333">
        <v>2</v>
      </c>
      <c r="C199" s="333">
        <v>7</v>
      </c>
      <c r="D199" s="333">
        <v>4</v>
      </c>
      <c r="E199" s="334" t="s">
        <v>174</v>
      </c>
      <c r="F199" s="311">
        <v>70000</v>
      </c>
      <c r="G199" s="311">
        <v>40730</v>
      </c>
      <c r="H199" s="311">
        <f t="shared" si="11"/>
        <v>-29270</v>
      </c>
      <c r="I199" s="311">
        <v>275274</v>
      </c>
    </row>
    <row r="200" spans="1:9" s="154" customFormat="1" ht="14.25" customHeight="1">
      <c r="A200" s="333">
        <v>49902</v>
      </c>
      <c r="B200" s="333">
        <v>2</v>
      </c>
      <c r="C200" s="333">
        <v>7</v>
      </c>
      <c r="D200" s="333">
        <v>4</v>
      </c>
      <c r="E200" s="334" t="s">
        <v>175</v>
      </c>
      <c r="F200" s="311">
        <v>125000</v>
      </c>
      <c r="G200" s="311">
        <v>180165</v>
      </c>
      <c r="H200" s="311">
        <f t="shared" si="11"/>
        <v>55165</v>
      </c>
      <c r="I200" s="311">
        <v>192965</v>
      </c>
    </row>
    <row r="201" spans="1:9" s="154" customFormat="1" ht="14.25" customHeight="1">
      <c r="A201" s="333">
        <v>49903</v>
      </c>
      <c r="B201" s="333">
        <v>2</v>
      </c>
      <c r="C201" s="333">
        <v>7</v>
      </c>
      <c r="D201" s="333">
        <v>4</v>
      </c>
      <c r="E201" s="334" t="s">
        <v>176</v>
      </c>
      <c r="F201" s="311">
        <v>1021700</v>
      </c>
      <c r="G201" s="311">
        <v>63059</v>
      </c>
      <c r="H201" s="311">
        <f t="shared" si="11"/>
        <v>-958641</v>
      </c>
      <c r="I201" s="311">
        <v>71037</v>
      </c>
    </row>
    <row r="202" spans="1:9" s="154" customFormat="1" ht="14.25" customHeight="1">
      <c r="A202" s="333">
        <v>49905</v>
      </c>
      <c r="B202" s="333">
        <v>2</v>
      </c>
      <c r="C202" s="333">
        <v>7</v>
      </c>
      <c r="D202" s="333">
        <v>4</v>
      </c>
      <c r="E202" s="334" t="s">
        <v>829</v>
      </c>
      <c r="F202" s="344">
        <v>0</v>
      </c>
      <c r="G202" s="311">
        <v>18500</v>
      </c>
      <c r="H202" s="311">
        <f t="shared" ref="H202:H207" si="12">G202-F202</f>
        <v>18500</v>
      </c>
      <c r="I202" s="344">
        <v>0</v>
      </c>
    </row>
    <row r="203" spans="1:9" s="154" customFormat="1" ht="14.25" customHeight="1">
      <c r="A203" s="333">
        <v>49906</v>
      </c>
      <c r="B203" s="333">
        <v>2</v>
      </c>
      <c r="C203" s="333">
        <v>7</v>
      </c>
      <c r="D203" s="333">
        <v>4</v>
      </c>
      <c r="E203" s="334" t="s">
        <v>657</v>
      </c>
      <c r="F203" s="318">
        <v>0</v>
      </c>
      <c r="G203" s="311">
        <v>792381</v>
      </c>
      <c r="H203" s="311">
        <f t="shared" si="12"/>
        <v>792381</v>
      </c>
      <c r="I203" s="311">
        <v>604653</v>
      </c>
    </row>
    <row r="204" spans="1:9" s="154" customFormat="1" ht="14.25" customHeight="1">
      <c r="A204" s="333">
        <v>49999</v>
      </c>
      <c r="B204" s="333">
        <v>2</v>
      </c>
      <c r="C204" s="333">
        <v>7</v>
      </c>
      <c r="D204" s="333">
        <v>4</v>
      </c>
      <c r="E204" s="334" t="s">
        <v>178</v>
      </c>
      <c r="F204" s="311">
        <v>2614300</v>
      </c>
      <c r="G204" s="311">
        <v>2744268</v>
      </c>
      <c r="H204" s="311">
        <f t="shared" si="12"/>
        <v>129968</v>
      </c>
      <c r="I204" s="311">
        <v>2303177</v>
      </c>
    </row>
    <row r="205" spans="1:9" s="167" customFormat="1" ht="14.25" customHeight="1">
      <c r="A205" s="340"/>
      <c r="B205" s="340">
        <v>3</v>
      </c>
      <c r="C205" s="340">
        <v>7</v>
      </c>
      <c r="D205" s="340">
        <v>4</v>
      </c>
      <c r="E205" s="341" t="s">
        <v>672</v>
      </c>
      <c r="F205" s="308">
        <f>SUM(F206:F207)</f>
        <v>10000000</v>
      </c>
      <c r="G205" s="308">
        <f>SUM(G206:G207)</f>
        <v>38184149</v>
      </c>
      <c r="H205" s="308">
        <f t="shared" si="12"/>
        <v>28184149</v>
      </c>
      <c r="I205" s="308">
        <f>SUM(I206:I207)</f>
        <v>29314769</v>
      </c>
    </row>
    <row r="206" spans="1:9" s="154" customFormat="1" ht="14.25" customHeight="1">
      <c r="A206" s="333">
        <v>49907</v>
      </c>
      <c r="B206" s="333">
        <v>3</v>
      </c>
      <c r="C206" s="333">
        <v>7</v>
      </c>
      <c r="D206" s="333">
        <v>4</v>
      </c>
      <c r="E206" s="334" t="s">
        <v>673</v>
      </c>
      <c r="F206" s="311">
        <v>10000000</v>
      </c>
      <c r="G206" s="311">
        <v>35214</v>
      </c>
      <c r="H206" s="311">
        <f t="shared" si="12"/>
        <v>-9964786</v>
      </c>
      <c r="I206" s="311">
        <v>9485350</v>
      </c>
    </row>
    <row r="207" spans="1:9" s="154" customFormat="1" ht="14.25" customHeight="1">
      <c r="A207" s="333">
        <v>49908</v>
      </c>
      <c r="B207" s="333">
        <v>3</v>
      </c>
      <c r="C207" s="333">
        <v>7</v>
      </c>
      <c r="D207" s="333">
        <v>4</v>
      </c>
      <c r="E207" s="334" t="s">
        <v>674</v>
      </c>
      <c r="F207" s="318">
        <v>0</v>
      </c>
      <c r="G207" s="311">
        <v>38148935</v>
      </c>
      <c r="H207" s="311">
        <f t="shared" si="12"/>
        <v>38148935</v>
      </c>
      <c r="I207" s="311">
        <v>19829419</v>
      </c>
    </row>
    <row r="208" spans="1:9" s="154" customFormat="1" ht="16.5" customHeight="1" thickBot="1">
      <c r="A208" s="449" t="s">
        <v>191</v>
      </c>
      <c r="B208" s="450"/>
      <c r="C208" s="450"/>
      <c r="D208" s="450"/>
      <c r="E208" s="450"/>
      <c r="F208" s="348">
        <f>F5+F28+F89+F152+F171+F174+F187</f>
        <v>2793305000</v>
      </c>
      <c r="G208" s="348">
        <f>G5+G28+G89+G152+G171+G174+G187</f>
        <v>3089469108</v>
      </c>
      <c r="H208" s="348">
        <f>H5+H28+H89+H152+H171+H174+H187</f>
        <v>296164108</v>
      </c>
      <c r="I208" s="348">
        <f>I5+I28+I89+I152+I171+I174+I187</f>
        <v>2943657536</v>
      </c>
    </row>
    <row r="209" spans="1:8" s="154" customFormat="1" ht="13.5" thickTop="1">
      <c r="A209" s="168"/>
      <c r="H209" s="169"/>
    </row>
  </sheetData>
  <mergeCells count="13">
    <mergeCell ref="A208:E208"/>
    <mergeCell ref="A74:I74"/>
    <mergeCell ref="A75:I75"/>
    <mergeCell ref="A76:D76"/>
    <mergeCell ref="E76:E77"/>
    <mergeCell ref="F76:H76"/>
    <mergeCell ref="I76:I77"/>
    <mergeCell ref="A1:I1"/>
    <mergeCell ref="A2:I2"/>
    <mergeCell ref="A3:D3"/>
    <mergeCell ref="E3:E4"/>
    <mergeCell ref="F3:H3"/>
    <mergeCell ref="I3:I4"/>
  </mergeCells>
  <printOptions horizontalCentered="1"/>
  <pageMargins left="0.5" right="0.6" top="1.25" bottom="0.7" header="0.5" footer="0.25"/>
  <pageSetup paperSize="9" scale="82" firstPageNumber="11" fitToWidth="0" fitToHeight="0" orientation="portrait" useFirstPageNumber="1" horizontalDpi="300" verticalDpi="300" r:id="rId1"/>
  <headerFooter alignWithMargins="0">
    <oddHeader>&amp;C&amp;"+,Regular"&amp;20
&amp;"+,Bold"___________________________________________________________&amp;R&amp;"+,Regular"&amp;12
  مملكة البحرين 
  الحساب الختامي الموحد للدولة للسنة المالية المنتهية في 31 ديسمبر 2014</oddHeader>
    <oddFooter>&amp;C&amp;"Arabic Transparent,Bold"&amp;20__________________________________________________________&amp;"Arabic Transparent,Regular"&amp;14
&amp;"+,Regular"&amp;16&amp;P</oddFooter>
  </headerFooter>
  <rowBreaks count="2" manualBreakCount="2">
    <brk id="73" max="8" man="1"/>
    <brk id="146"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7"/>
  <sheetViews>
    <sheetView rightToLeft="1" view="pageBreakPreview" zoomScaleNormal="100" zoomScaleSheetLayoutView="100" workbookViewId="0">
      <selection sqref="A1:G1"/>
    </sheetView>
  </sheetViews>
  <sheetFormatPr defaultRowHeight="12.75"/>
  <cols>
    <col min="1" max="1" width="24.28515625" style="226" customWidth="1"/>
    <col min="2" max="2" width="15.140625" style="259" customWidth="1"/>
    <col min="3" max="3" width="10" style="259" customWidth="1"/>
    <col min="4" max="4" width="12.5703125" style="259" customWidth="1"/>
    <col min="5" max="6" width="15.28515625" style="259" customWidth="1"/>
    <col min="7" max="7" width="16" style="259" customWidth="1"/>
    <col min="8" max="8" width="16" style="226" customWidth="1"/>
    <col min="9" max="9" width="13.85546875" style="226" customWidth="1"/>
    <col min="10" max="16384" width="9.140625" style="226"/>
  </cols>
  <sheetData>
    <row r="1" spans="1:9" ht="30" customHeight="1">
      <c r="A1" s="451" t="s">
        <v>252</v>
      </c>
      <c r="B1" s="451"/>
      <c r="C1" s="451"/>
      <c r="D1" s="451"/>
      <c r="E1" s="451"/>
      <c r="F1" s="451"/>
      <c r="G1" s="451"/>
    </row>
    <row r="2" spans="1:9" ht="21.6" customHeight="1">
      <c r="A2" s="227"/>
      <c r="B2" s="228"/>
      <c r="C2" s="228"/>
      <c r="D2" s="228"/>
      <c r="E2" s="228"/>
      <c r="F2" s="228"/>
      <c r="G2" s="228"/>
      <c r="H2" s="229"/>
      <c r="I2" s="350" t="s">
        <v>517</v>
      </c>
    </row>
    <row r="3" spans="1:9" ht="47.25" customHeight="1">
      <c r="A3" s="230" t="s">
        <v>238</v>
      </c>
      <c r="B3" s="230" t="s">
        <v>628</v>
      </c>
      <c r="C3" s="230" t="s">
        <v>629</v>
      </c>
      <c r="D3" s="230" t="s">
        <v>243</v>
      </c>
      <c r="E3" s="230" t="s">
        <v>244</v>
      </c>
      <c r="F3" s="230" t="s">
        <v>189</v>
      </c>
      <c r="G3" s="230" t="s">
        <v>630</v>
      </c>
      <c r="H3" s="230" t="s">
        <v>631</v>
      </c>
      <c r="I3" s="231" t="s">
        <v>207</v>
      </c>
    </row>
    <row r="4" spans="1:9" s="233" customFormat="1" ht="18.95" customHeight="1">
      <c r="A4" s="232" t="s">
        <v>16</v>
      </c>
      <c r="E4" s="234"/>
      <c r="F4" s="234"/>
      <c r="G4" s="234"/>
      <c r="H4" s="234"/>
      <c r="I4" s="234"/>
    </row>
    <row r="5" spans="1:9" s="233" customFormat="1" ht="18.95" customHeight="1">
      <c r="A5" s="235" t="s">
        <v>17</v>
      </c>
      <c r="B5" s="349">
        <v>1378150851</v>
      </c>
      <c r="C5" s="172" t="s">
        <v>516</v>
      </c>
      <c r="D5" s="28">
        <v>14938802</v>
      </c>
      <c r="E5" s="349">
        <f t="shared" ref="E5:E13" si="0">SUM(B5:D5)</f>
        <v>1393089653</v>
      </c>
      <c r="F5" s="205">
        <v>0</v>
      </c>
      <c r="G5" s="28">
        <f>F5+E5</f>
        <v>1393089653</v>
      </c>
      <c r="H5" s="28">
        <f>'بيان الايرادات والمصروفات'!$D$15</f>
        <v>1379273023</v>
      </c>
      <c r="I5" s="28">
        <f t="shared" ref="I5:I11" si="1">G5-H5</f>
        <v>13816630</v>
      </c>
    </row>
    <row r="6" spans="1:9" s="233" customFormat="1" ht="18.95" customHeight="1">
      <c r="A6" s="235" t="s">
        <v>18</v>
      </c>
      <c r="B6" s="349">
        <v>168299118</v>
      </c>
      <c r="C6" s="172" t="s">
        <v>516</v>
      </c>
      <c r="D6" s="28">
        <v>25142758</v>
      </c>
      <c r="E6" s="349">
        <f t="shared" si="0"/>
        <v>193441876</v>
      </c>
      <c r="F6" s="205">
        <v>0</v>
      </c>
      <c r="G6" s="28">
        <f t="shared" ref="G6:G11" si="2">F6+E6</f>
        <v>193441876</v>
      </c>
      <c r="H6" s="28">
        <f>'بيان الايرادات والمصروفات'!$D$16</f>
        <v>223123791</v>
      </c>
      <c r="I6" s="28">
        <f t="shared" si="1"/>
        <v>-29681915</v>
      </c>
    </row>
    <row r="7" spans="1:9" s="233" customFormat="1" ht="18.95" customHeight="1">
      <c r="A7" s="235" t="s">
        <v>19</v>
      </c>
      <c r="B7" s="349">
        <v>125848670</v>
      </c>
      <c r="C7" s="172" t="s">
        <v>516</v>
      </c>
      <c r="D7" s="28">
        <v>18141756</v>
      </c>
      <c r="E7" s="349">
        <f t="shared" si="0"/>
        <v>143990426</v>
      </c>
      <c r="F7" s="205">
        <v>0</v>
      </c>
      <c r="G7" s="28">
        <f t="shared" si="2"/>
        <v>143990426</v>
      </c>
      <c r="H7" s="28">
        <f>'بيان الايرادات والمصروفات'!$D$17</f>
        <v>147903758</v>
      </c>
      <c r="I7" s="28">
        <f t="shared" si="1"/>
        <v>-3913332</v>
      </c>
    </row>
    <row r="8" spans="1:9" s="233" customFormat="1" ht="18.95" customHeight="1">
      <c r="A8" s="235" t="s">
        <v>20</v>
      </c>
      <c r="B8" s="349">
        <v>30680711</v>
      </c>
      <c r="C8" s="172" t="s">
        <v>516</v>
      </c>
      <c r="D8" s="28">
        <v>2913715</v>
      </c>
      <c r="E8" s="349">
        <f t="shared" si="0"/>
        <v>33594426</v>
      </c>
      <c r="F8" s="205">
        <v>0</v>
      </c>
      <c r="G8" s="28">
        <f t="shared" si="2"/>
        <v>33594426</v>
      </c>
      <c r="H8" s="28">
        <f>'بيان الايرادات والمصروفات'!$D$18</f>
        <v>36308070</v>
      </c>
      <c r="I8" s="28">
        <f t="shared" si="1"/>
        <v>-2713644</v>
      </c>
    </row>
    <row r="9" spans="1:9" s="233" customFormat="1" ht="18.95" customHeight="1">
      <c r="A9" s="235" t="s">
        <v>21</v>
      </c>
      <c r="B9" s="349">
        <v>68330425</v>
      </c>
      <c r="C9" s="172" t="s">
        <v>516</v>
      </c>
      <c r="D9" s="28">
        <v>-5594</v>
      </c>
      <c r="E9" s="349">
        <f t="shared" si="0"/>
        <v>68324831</v>
      </c>
      <c r="F9" s="205">
        <v>0</v>
      </c>
      <c r="G9" s="28">
        <f t="shared" si="2"/>
        <v>68324831</v>
      </c>
      <c r="H9" s="28">
        <f>'بيان الايرادات والمصروفات'!$D$19</f>
        <v>69058155</v>
      </c>
      <c r="I9" s="28">
        <f t="shared" si="1"/>
        <v>-733324</v>
      </c>
    </row>
    <row r="10" spans="1:9" s="233" customFormat="1" ht="18.95" customHeight="1">
      <c r="A10" s="235" t="s">
        <v>22</v>
      </c>
      <c r="B10" s="349">
        <v>938540725</v>
      </c>
      <c r="C10" s="172" t="s">
        <v>516</v>
      </c>
      <c r="D10" s="327">
        <f>-136532533-1600000</f>
        <v>-138132533</v>
      </c>
      <c r="E10" s="349">
        <f t="shared" si="0"/>
        <v>800408192</v>
      </c>
      <c r="F10" s="205">
        <v>0</v>
      </c>
      <c r="G10" s="28">
        <f t="shared" si="2"/>
        <v>800408192</v>
      </c>
      <c r="H10" s="28">
        <f>'بيان الايرادات والمصروفات'!$D$20</f>
        <v>729348815</v>
      </c>
      <c r="I10" s="28">
        <f t="shared" si="1"/>
        <v>71059377</v>
      </c>
    </row>
    <row r="11" spans="1:9" s="233" customFormat="1" ht="18.95" customHeight="1">
      <c r="A11" s="235" t="s">
        <v>522</v>
      </c>
      <c r="B11" s="349">
        <v>446892500</v>
      </c>
      <c r="C11" s="172" t="s">
        <v>516</v>
      </c>
      <c r="D11" s="28">
        <v>73001096</v>
      </c>
      <c r="E11" s="349">
        <f t="shared" si="0"/>
        <v>519893596</v>
      </c>
      <c r="F11" s="205">
        <v>0</v>
      </c>
      <c r="G11" s="28">
        <f t="shared" si="2"/>
        <v>519893596</v>
      </c>
      <c r="H11" s="28">
        <f>'بيان الايرادات والمصروفات'!$D$21</f>
        <v>511214633</v>
      </c>
      <c r="I11" s="28">
        <f t="shared" si="1"/>
        <v>8678963</v>
      </c>
    </row>
    <row r="12" spans="1:9" s="237" customFormat="1" ht="20.100000000000001" customHeight="1">
      <c r="A12" s="236" t="s">
        <v>237</v>
      </c>
      <c r="B12" s="412">
        <f t="shared" ref="B12:H12" si="3">SUM(B5:B11)</f>
        <v>3156743000</v>
      </c>
      <c r="C12" s="413" t="s">
        <v>516</v>
      </c>
      <c r="D12" s="414">
        <f t="shared" si="3"/>
        <v>-4000000</v>
      </c>
      <c r="E12" s="412">
        <f t="shared" si="3"/>
        <v>3152743000</v>
      </c>
      <c r="F12" s="415">
        <f t="shared" si="3"/>
        <v>0</v>
      </c>
      <c r="G12" s="412">
        <f t="shared" si="3"/>
        <v>3152743000</v>
      </c>
      <c r="H12" s="412">
        <f t="shared" si="3"/>
        <v>3096230245</v>
      </c>
      <c r="I12" s="412">
        <f>SUM(I5:I11)</f>
        <v>56512755</v>
      </c>
    </row>
    <row r="13" spans="1:9" s="237" customFormat="1" ht="20.100000000000001" customHeight="1">
      <c r="A13" s="238" t="s">
        <v>658</v>
      </c>
      <c r="B13" s="327">
        <v>551000000</v>
      </c>
      <c r="C13" s="416" t="s">
        <v>516</v>
      </c>
      <c r="D13" s="417">
        <v>4000000</v>
      </c>
      <c r="E13" s="311">
        <f t="shared" si="0"/>
        <v>555000000</v>
      </c>
      <c r="F13" s="327">
        <v>270562104</v>
      </c>
      <c r="G13" s="327">
        <f>F13+E13</f>
        <v>825562104</v>
      </c>
      <c r="H13" s="327">
        <f>'بيان الايرادات والمصروفات'!$D$23</f>
        <v>448304933</v>
      </c>
      <c r="I13" s="327">
        <f>G13-H13</f>
        <v>377257171</v>
      </c>
    </row>
    <row r="14" spans="1:9" s="237" customFormat="1" ht="20.100000000000001" customHeight="1" thickBot="1">
      <c r="A14" s="239" t="s">
        <v>208</v>
      </c>
      <c r="B14" s="348">
        <f t="shared" ref="B14:H14" si="4">B13+B12</f>
        <v>3707743000</v>
      </c>
      <c r="C14" s="418" t="s">
        <v>516</v>
      </c>
      <c r="D14" s="419">
        <f t="shared" si="4"/>
        <v>0</v>
      </c>
      <c r="E14" s="348">
        <f t="shared" si="4"/>
        <v>3707743000</v>
      </c>
      <c r="F14" s="348">
        <f t="shared" si="4"/>
        <v>270562104</v>
      </c>
      <c r="G14" s="348">
        <f t="shared" si="4"/>
        <v>3978305104</v>
      </c>
      <c r="H14" s="348">
        <f t="shared" si="4"/>
        <v>3544535178</v>
      </c>
      <c r="I14" s="348">
        <f>I13+I12</f>
        <v>433769926</v>
      </c>
    </row>
    <row r="15" spans="1:9" ht="15" thickTop="1">
      <c r="B15" s="240"/>
      <c r="C15" s="240"/>
      <c r="D15" s="240"/>
      <c r="E15" s="240"/>
      <c r="F15" s="240"/>
      <c r="G15" s="240"/>
      <c r="H15" s="240"/>
      <c r="I15" s="240"/>
    </row>
    <row r="16" spans="1:9" s="243" customFormat="1" ht="15.75">
      <c r="A16" s="241"/>
      <c r="B16" s="242"/>
      <c r="C16" s="242"/>
      <c r="D16" s="242"/>
      <c r="E16" s="242"/>
      <c r="F16" s="242"/>
      <c r="G16" s="242"/>
      <c r="H16" s="242"/>
      <c r="I16" s="242"/>
    </row>
    <row r="17" spans="1:9" s="243" customFormat="1" ht="15.75">
      <c r="A17" s="244"/>
      <c r="B17" s="244"/>
      <c r="C17" s="244"/>
      <c r="D17" s="244"/>
      <c r="E17" s="244"/>
      <c r="F17" s="244"/>
      <c r="G17" s="245"/>
      <c r="H17" s="245"/>
      <c r="I17" s="242"/>
    </row>
    <row r="18" spans="1:9" s="243" customFormat="1" ht="15.75">
      <c r="A18" s="244"/>
      <c r="B18" s="244"/>
      <c r="C18" s="244"/>
      <c r="D18" s="244"/>
      <c r="E18" s="244"/>
      <c r="F18" s="244"/>
      <c r="G18" s="245"/>
      <c r="H18" s="245"/>
      <c r="I18" s="242"/>
    </row>
    <row r="19" spans="1:9" s="243" customFormat="1">
      <c r="A19" s="246"/>
      <c r="B19" s="246"/>
      <c r="C19" s="246"/>
      <c r="D19" s="246"/>
      <c r="E19" s="246"/>
      <c r="F19" s="246"/>
      <c r="I19" s="242"/>
    </row>
    <row r="20" spans="1:9" s="243" customFormat="1">
      <c r="A20" s="246"/>
      <c r="C20" s="246"/>
      <c r="D20" s="246"/>
      <c r="E20" s="246"/>
      <c r="F20" s="246"/>
      <c r="G20" s="247"/>
      <c r="H20" s="248"/>
      <c r="I20" s="242"/>
    </row>
    <row r="21" spans="1:9" s="243" customFormat="1" ht="15">
      <c r="A21" s="249"/>
      <c r="B21" s="246"/>
      <c r="C21" s="249"/>
      <c r="D21" s="249"/>
      <c r="E21" s="249"/>
      <c r="F21" s="249"/>
      <c r="G21" s="250"/>
      <c r="H21" s="251"/>
    </row>
    <row r="22" spans="1:9" s="243" customFormat="1" ht="15">
      <c r="A22" s="249"/>
      <c r="B22" s="249"/>
      <c r="C22" s="249"/>
      <c r="D22" s="249"/>
      <c r="E22" s="249"/>
      <c r="F22" s="249"/>
      <c r="G22" s="252"/>
      <c r="H22" s="251"/>
    </row>
    <row r="23" spans="1:9" s="243" customFormat="1" ht="15">
      <c r="A23" s="246"/>
      <c r="B23" s="246"/>
      <c r="C23" s="246"/>
      <c r="D23" s="246"/>
      <c r="E23" s="253"/>
      <c r="F23" s="254"/>
    </row>
    <row r="24" spans="1:9" s="243" customFormat="1" ht="26.25" customHeight="1">
      <c r="A24" s="249"/>
      <c r="B24" s="249"/>
      <c r="C24" s="249"/>
      <c r="D24" s="249"/>
      <c r="E24" s="250"/>
      <c r="F24" s="251"/>
    </row>
    <row r="25" spans="1:9" s="243" customFormat="1" ht="15">
      <c r="A25" s="249"/>
      <c r="B25" s="249"/>
      <c r="C25" s="249"/>
      <c r="D25" s="249"/>
      <c r="E25" s="252"/>
      <c r="F25" s="251"/>
    </row>
    <row r="26" spans="1:9" s="243" customFormat="1" ht="15">
      <c r="A26" s="249"/>
      <c r="B26" s="249"/>
      <c r="C26" s="249"/>
      <c r="D26" s="249"/>
      <c r="E26" s="252"/>
      <c r="F26" s="251"/>
    </row>
    <row r="27" spans="1:9" ht="15">
      <c r="A27" s="255"/>
      <c r="B27" s="256"/>
      <c r="C27" s="256"/>
      <c r="D27" s="256"/>
      <c r="E27" s="257"/>
      <c r="F27" s="258"/>
      <c r="G27" s="226"/>
    </row>
  </sheetData>
  <mergeCells count="1">
    <mergeCell ref="A1:G1"/>
  </mergeCells>
  <printOptions horizontalCentered="1"/>
  <pageMargins left="0.7" right="0.7" top="1.25" bottom="0.7" header="0.5" footer="0.25"/>
  <pageSetup paperSize="9" scale="95" firstPageNumber="14" orientation="landscape" useFirstPageNumber="1" horizontalDpi="300" verticalDpi="300" r:id="rId1"/>
  <headerFooter alignWithMargins="0">
    <oddHeader xml:space="preserve">&amp;C&amp;"+,Bold"&amp;20
_____________________________________________________________________________&amp;R&amp;"+,Regular"&amp;11  
  مملكة البحرين 
  الحساب الختامي الموحد للدولة للسنة المالية المنتهية في 31 ديسمبر 2014
</oddHeader>
    <oddFooter>&amp;C&amp;"Arabic Transparent,Bold"&amp;20____________________________________________________________________________&amp;"Arial,Regular"&amp;10
&amp;"+,Regular"&amp;14&amp;P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28"/>
  <sheetViews>
    <sheetView rightToLeft="1" view="pageBreakPreview" topLeftCell="A101" zoomScaleNormal="100" zoomScaleSheetLayoutView="100" zoomScalePageLayoutView="110" workbookViewId="0">
      <selection activeCell="E127" sqref="E127"/>
    </sheetView>
  </sheetViews>
  <sheetFormatPr defaultColWidth="0.28515625" defaultRowHeight="13.5"/>
  <cols>
    <col min="1" max="1" width="35.42578125" style="517" customWidth="1"/>
    <col min="2" max="2" width="14.5703125" style="552" bestFit="1" customWidth="1"/>
    <col min="3" max="3" width="7.85546875" style="552" customWidth="1"/>
    <col min="4" max="4" width="13.85546875" style="552" customWidth="1"/>
    <col min="5" max="5" width="14.5703125" style="552" bestFit="1" customWidth="1"/>
    <col min="6" max="6" width="9.140625" style="553" customWidth="1"/>
    <col min="7" max="7" width="14.5703125" style="517" bestFit="1" customWidth="1"/>
    <col min="8" max="8" width="11.28515625" style="517" bestFit="1" customWidth="1"/>
    <col min="9" max="9" width="12.7109375" style="518" bestFit="1" customWidth="1"/>
    <col min="10" max="16384" width="0.28515625" style="517"/>
  </cols>
  <sheetData>
    <row r="1" spans="1:9" s="513" customFormat="1" ht="30.95" customHeight="1">
      <c r="A1" s="510" t="s">
        <v>253</v>
      </c>
      <c r="B1" s="511"/>
      <c r="C1" s="511"/>
      <c r="D1" s="512"/>
      <c r="E1" s="512"/>
      <c r="F1" s="512"/>
      <c r="I1" s="514"/>
    </row>
    <row r="2" spans="1:9" ht="21.6" customHeight="1">
      <c r="A2" s="515"/>
      <c r="B2" s="516"/>
      <c r="C2" s="516"/>
      <c r="D2" s="516"/>
      <c r="E2" s="516"/>
      <c r="F2" s="516"/>
      <c r="G2" s="362" t="s">
        <v>517</v>
      </c>
    </row>
    <row r="3" spans="1:9" s="522" customFormat="1" ht="46.7" customHeight="1">
      <c r="A3" s="519" t="s">
        <v>238</v>
      </c>
      <c r="B3" s="520" t="s">
        <v>628</v>
      </c>
      <c r="C3" s="520" t="s">
        <v>575</v>
      </c>
      <c r="D3" s="520" t="s">
        <v>243</v>
      </c>
      <c r="E3" s="520" t="s">
        <v>244</v>
      </c>
      <c r="F3" s="521" t="s">
        <v>576</v>
      </c>
      <c r="G3" s="520" t="s">
        <v>632</v>
      </c>
      <c r="I3" s="523"/>
    </row>
    <row r="4" spans="1:9" s="526" customFormat="1" ht="8.1" customHeight="1">
      <c r="A4" s="524"/>
      <c r="B4" s="525"/>
      <c r="C4" s="525"/>
      <c r="D4" s="525"/>
      <c r="E4" s="525"/>
      <c r="F4" s="525"/>
      <c r="G4" s="525"/>
      <c r="I4" s="527"/>
    </row>
    <row r="5" spans="1:9" s="529" customFormat="1" ht="19.350000000000001" customHeight="1">
      <c r="A5" s="528" t="s">
        <v>273</v>
      </c>
      <c r="B5" s="420">
        <f>SUM(B6:B25)</f>
        <v>1079460000</v>
      </c>
      <c r="C5" s="421">
        <f t="shared" ref="C5:G5" si="0">SUM(C6:C25)</f>
        <v>0</v>
      </c>
      <c r="D5" s="420">
        <f t="shared" si="0"/>
        <v>31774058</v>
      </c>
      <c r="E5" s="420">
        <f t="shared" si="0"/>
        <v>1111234058</v>
      </c>
      <c r="F5" s="422">
        <f t="shared" si="0"/>
        <v>0</v>
      </c>
      <c r="G5" s="420">
        <f t="shared" si="0"/>
        <v>1111234058</v>
      </c>
      <c r="I5" s="530"/>
    </row>
    <row r="6" spans="1:9" s="529" customFormat="1" ht="19.350000000000001" customHeight="1">
      <c r="A6" s="531" t="s">
        <v>873</v>
      </c>
      <c r="B6" s="28">
        <v>18151000</v>
      </c>
      <c r="C6" s="187">
        <v>0</v>
      </c>
      <c r="D6" s="28">
        <v>1471090</v>
      </c>
      <c r="E6" s="28">
        <f>+B6+C6+D6</f>
        <v>19622090</v>
      </c>
      <c r="F6" s="187">
        <v>0</v>
      </c>
      <c r="G6" s="28">
        <f>+E6+F6</f>
        <v>19622090</v>
      </c>
      <c r="I6" s="530"/>
    </row>
    <row r="7" spans="1:9" s="529" customFormat="1" ht="19.350000000000001" customHeight="1">
      <c r="A7" s="531" t="s">
        <v>809</v>
      </c>
      <c r="B7" s="28">
        <v>2000000</v>
      </c>
      <c r="C7" s="187">
        <v>0</v>
      </c>
      <c r="D7" s="187">
        <v>0</v>
      </c>
      <c r="E7" s="28">
        <f>+B7+C7+D7</f>
        <v>2000000</v>
      </c>
      <c r="F7" s="187">
        <v>0</v>
      </c>
      <c r="G7" s="28">
        <f>+E7+F7</f>
        <v>2000000</v>
      </c>
      <c r="I7" s="530"/>
    </row>
    <row r="8" spans="1:9" s="529" customFormat="1" ht="19.350000000000001" customHeight="1">
      <c r="A8" s="531" t="s">
        <v>887</v>
      </c>
      <c r="B8" s="28">
        <v>3523000</v>
      </c>
      <c r="C8" s="187">
        <v>0</v>
      </c>
      <c r="D8" s="28">
        <v>197811</v>
      </c>
      <c r="E8" s="28">
        <v>3720811</v>
      </c>
      <c r="F8" s="187">
        <v>0</v>
      </c>
      <c r="G8" s="28">
        <v>3720811</v>
      </c>
      <c r="I8" s="530"/>
    </row>
    <row r="9" spans="1:9" s="529" customFormat="1" ht="19.350000000000001" customHeight="1">
      <c r="A9" s="531" t="s">
        <v>888</v>
      </c>
      <c r="B9" s="28">
        <v>723000</v>
      </c>
      <c r="C9" s="187">
        <v>0</v>
      </c>
      <c r="D9" s="28">
        <v>360342</v>
      </c>
      <c r="E9" s="28">
        <v>1083342</v>
      </c>
      <c r="F9" s="187">
        <v>0</v>
      </c>
      <c r="G9" s="28">
        <v>1083342</v>
      </c>
      <c r="H9" s="532"/>
      <c r="I9" s="530"/>
    </row>
    <row r="10" spans="1:9" s="529" customFormat="1" ht="19.350000000000001" customHeight="1">
      <c r="A10" s="531" t="s">
        <v>911</v>
      </c>
      <c r="B10" s="28">
        <v>359000</v>
      </c>
      <c r="C10" s="187">
        <v>0</v>
      </c>
      <c r="D10" s="28">
        <v>220000</v>
      </c>
      <c r="E10" s="28">
        <f t="shared" ref="E10:E25" si="1">+B10+C10+D10</f>
        <v>579000</v>
      </c>
      <c r="F10" s="187">
        <v>0</v>
      </c>
      <c r="G10" s="28">
        <f t="shared" ref="G10:G25" si="2">+E10+F10</f>
        <v>579000</v>
      </c>
      <c r="I10" s="530"/>
    </row>
    <row r="11" spans="1:9" s="529" customFormat="1" ht="19.350000000000001" customHeight="1">
      <c r="A11" s="531" t="s">
        <v>193</v>
      </c>
      <c r="B11" s="28">
        <v>501980000</v>
      </c>
      <c r="C11" s="187">
        <v>0</v>
      </c>
      <c r="D11" s="28">
        <v>2100000</v>
      </c>
      <c r="E11" s="28">
        <f t="shared" si="1"/>
        <v>504080000</v>
      </c>
      <c r="F11" s="187">
        <v>0</v>
      </c>
      <c r="G11" s="28">
        <f t="shared" si="2"/>
        <v>504080000</v>
      </c>
      <c r="I11" s="530"/>
    </row>
    <row r="12" spans="1:9" s="529" customFormat="1" ht="19.350000000000001" customHeight="1">
      <c r="A12" s="531" t="s">
        <v>194</v>
      </c>
      <c r="B12" s="28">
        <v>355000000</v>
      </c>
      <c r="C12" s="187">
        <v>0</v>
      </c>
      <c r="D12" s="28">
        <v>500000</v>
      </c>
      <c r="E12" s="28">
        <f t="shared" si="1"/>
        <v>355500000</v>
      </c>
      <c r="F12" s="187">
        <v>0</v>
      </c>
      <c r="G12" s="28">
        <f t="shared" si="2"/>
        <v>355500000</v>
      </c>
      <c r="I12" s="530"/>
    </row>
    <row r="13" spans="1:9" s="529" customFormat="1" ht="19.350000000000001" customHeight="1">
      <c r="A13" s="531" t="s">
        <v>319</v>
      </c>
      <c r="B13" s="28">
        <v>16005000</v>
      </c>
      <c r="C13" s="187">
        <v>0</v>
      </c>
      <c r="D13" s="28">
        <v>500000</v>
      </c>
      <c r="E13" s="28">
        <f t="shared" si="1"/>
        <v>16505000</v>
      </c>
      <c r="F13" s="187">
        <v>0</v>
      </c>
      <c r="G13" s="28">
        <f t="shared" si="2"/>
        <v>16505000</v>
      </c>
      <c r="I13" s="530"/>
    </row>
    <row r="14" spans="1:9" s="529" customFormat="1" ht="19.350000000000001" customHeight="1">
      <c r="A14" s="531" t="s">
        <v>261</v>
      </c>
      <c r="B14" s="28">
        <v>27300000</v>
      </c>
      <c r="C14" s="187">
        <v>0</v>
      </c>
      <c r="D14" s="28">
        <v>12045280</v>
      </c>
      <c r="E14" s="28">
        <f t="shared" si="1"/>
        <v>39345280</v>
      </c>
      <c r="F14" s="187">
        <v>0</v>
      </c>
      <c r="G14" s="28">
        <f t="shared" si="2"/>
        <v>39345280</v>
      </c>
      <c r="I14" s="530"/>
    </row>
    <row r="15" spans="1:9" s="529" customFormat="1" ht="19.350000000000001" customHeight="1">
      <c r="A15" s="531" t="s">
        <v>214</v>
      </c>
      <c r="B15" s="28">
        <v>37200000</v>
      </c>
      <c r="C15" s="187">
        <v>0</v>
      </c>
      <c r="D15" s="28">
        <v>3000000</v>
      </c>
      <c r="E15" s="28">
        <f t="shared" si="1"/>
        <v>40200000</v>
      </c>
      <c r="F15" s="187">
        <v>0</v>
      </c>
      <c r="G15" s="28">
        <f t="shared" si="2"/>
        <v>40200000</v>
      </c>
      <c r="I15" s="530"/>
    </row>
    <row r="16" spans="1:9" s="529" customFormat="1" ht="19.350000000000001" customHeight="1">
      <c r="A16" s="531" t="s">
        <v>558</v>
      </c>
      <c r="B16" s="28">
        <v>2375000</v>
      </c>
      <c r="C16" s="187">
        <v>0</v>
      </c>
      <c r="D16" s="28">
        <v>184478</v>
      </c>
      <c r="E16" s="28">
        <f t="shared" si="1"/>
        <v>2559478</v>
      </c>
      <c r="F16" s="187">
        <v>0</v>
      </c>
      <c r="G16" s="28">
        <f t="shared" si="2"/>
        <v>2559478</v>
      </c>
      <c r="I16" s="530"/>
    </row>
    <row r="17" spans="1:9" s="529" customFormat="1" ht="19.350000000000001" customHeight="1">
      <c r="A17" s="531" t="s">
        <v>195</v>
      </c>
      <c r="B17" s="28">
        <v>30246000</v>
      </c>
      <c r="C17" s="187">
        <v>0</v>
      </c>
      <c r="D17" s="28">
        <v>686395</v>
      </c>
      <c r="E17" s="28">
        <f t="shared" si="1"/>
        <v>30932395</v>
      </c>
      <c r="F17" s="187">
        <v>0</v>
      </c>
      <c r="G17" s="28">
        <f t="shared" si="2"/>
        <v>30932395</v>
      </c>
      <c r="I17" s="530"/>
    </row>
    <row r="18" spans="1:9" s="529" customFormat="1" ht="19.350000000000001" customHeight="1">
      <c r="A18" s="531" t="s">
        <v>527</v>
      </c>
      <c r="B18" s="28">
        <v>12794000</v>
      </c>
      <c r="C18" s="187">
        <v>0</v>
      </c>
      <c r="D18" s="28">
        <v>3852836</v>
      </c>
      <c r="E18" s="28">
        <f t="shared" si="1"/>
        <v>16646836</v>
      </c>
      <c r="F18" s="187">
        <v>0</v>
      </c>
      <c r="G18" s="28">
        <f t="shared" si="2"/>
        <v>16646836</v>
      </c>
      <c r="I18" s="530"/>
    </row>
    <row r="19" spans="1:9" s="529" customFormat="1" ht="19.350000000000001" customHeight="1">
      <c r="A19" s="531" t="s">
        <v>840</v>
      </c>
      <c r="B19" s="28">
        <v>1684000</v>
      </c>
      <c r="C19" s="187">
        <v>0</v>
      </c>
      <c r="D19" s="187">
        <v>0</v>
      </c>
      <c r="E19" s="28">
        <f t="shared" si="1"/>
        <v>1684000</v>
      </c>
      <c r="F19" s="187">
        <v>0</v>
      </c>
      <c r="G19" s="28">
        <f t="shared" si="2"/>
        <v>1684000</v>
      </c>
      <c r="I19" s="530"/>
    </row>
    <row r="20" spans="1:9" s="529" customFormat="1" ht="19.350000000000001" customHeight="1">
      <c r="A20" s="531" t="s">
        <v>201</v>
      </c>
      <c r="B20" s="28">
        <v>5085000</v>
      </c>
      <c r="C20" s="187">
        <v>0</v>
      </c>
      <c r="D20" s="28">
        <v>1104898</v>
      </c>
      <c r="E20" s="28">
        <f t="shared" si="1"/>
        <v>6189898</v>
      </c>
      <c r="F20" s="187">
        <v>0</v>
      </c>
      <c r="G20" s="28">
        <f t="shared" si="2"/>
        <v>6189898</v>
      </c>
      <c r="I20" s="530"/>
    </row>
    <row r="21" spans="1:9" s="529" customFormat="1" ht="19.350000000000001" customHeight="1">
      <c r="A21" s="531" t="s">
        <v>862</v>
      </c>
      <c r="B21" s="28">
        <v>8725000</v>
      </c>
      <c r="C21" s="187">
        <v>0</v>
      </c>
      <c r="D21" s="187">
        <v>0</v>
      </c>
      <c r="E21" s="28">
        <f t="shared" si="1"/>
        <v>8725000</v>
      </c>
      <c r="F21" s="187">
        <v>0</v>
      </c>
      <c r="G21" s="28">
        <f t="shared" si="2"/>
        <v>8725000</v>
      </c>
      <c r="I21" s="530"/>
    </row>
    <row r="22" spans="1:9" s="529" customFormat="1" ht="19.350000000000001" customHeight="1">
      <c r="A22" s="531" t="s">
        <v>559</v>
      </c>
      <c r="B22" s="28">
        <v>4000000</v>
      </c>
      <c r="C22" s="187">
        <v>0</v>
      </c>
      <c r="D22" s="28">
        <v>579012</v>
      </c>
      <c r="E22" s="28">
        <f t="shared" si="1"/>
        <v>4579012</v>
      </c>
      <c r="F22" s="187">
        <v>0</v>
      </c>
      <c r="G22" s="28">
        <f t="shared" si="2"/>
        <v>4579012</v>
      </c>
      <c r="I22" s="530"/>
    </row>
    <row r="23" spans="1:9" s="529" customFormat="1" ht="19.350000000000001" customHeight="1">
      <c r="A23" s="531" t="s">
        <v>215</v>
      </c>
      <c r="B23" s="28">
        <v>6030000</v>
      </c>
      <c r="C23" s="187">
        <v>0</v>
      </c>
      <c r="D23" s="28">
        <v>440565</v>
      </c>
      <c r="E23" s="28">
        <f t="shared" si="1"/>
        <v>6470565</v>
      </c>
      <c r="F23" s="187">
        <v>0</v>
      </c>
      <c r="G23" s="28">
        <f t="shared" si="2"/>
        <v>6470565</v>
      </c>
      <c r="I23" s="530"/>
    </row>
    <row r="24" spans="1:9" s="529" customFormat="1" ht="19.350000000000001" customHeight="1">
      <c r="A24" s="531" t="s">
        <v>720</v>
      </c>
      <c r="B24" s="28">
        <v>8280000</v>
      </c>
      <c r="C24" s="187">
        <v>0</v>
      </c>
      <c r="D24" s="28">
        <v>4031351</v>
      </c>
      <c r="E24" s="28">
        <f t="shared" si="1"/>
        <v>12311351</v>
      </c>
      <c r="F24" s="187">
        <v>0</v>
      </c>
      <c r="G24" s="28">
        <f t="shared" si="2"/>
        <v>12311351</v>
      </c>
      <c r="I24" s="530"/>
    </row>
    <row r="25" spans="1:9" s="529" customFormat="1" ht="19.350000000000001" customHeight="1">
      <c r="A25" s="531" t="s">
        <v>825</v>
      </c>
      <c r="B25" s="28">
        <v>38000000</v>
      </c>
      <c r="C25" s="187">
        <v>0</v>
      </c>
      <c r="D25" s="28">
        <v>500000</v>
      </c>
      <c r="E25" s="28">
        <f t="shared" si="1"/>
        <v>38500000</v>
      </c>
      <c r="F25" s="187">
        <v>0</v>
      </c>
      <c r="G25" s="28">
        <f t="shared" si="2"/>
        <v>38500000</v>
      </c>
      <c r="I25" s="530"/>
    </row>
    <row r="26" spans="1:9" s="529" customFormat="1" ht="8.1" customHeight="1">
      <c r="A26" s="531"/>
      <c r="B26" s="28"/>
      <c r="C26" s="187"/>
      <c r="D26" s="28"/>
      <c r="E26" s="28"/>
      <c r="F26" s="187"/>
      <c r="G26" s="28"/>
      <c r="I26" s="530"/>
    </row>
    <row r="27" spans="1:9" s="529" customFormat="1" ht="19.350000000000001" customHeight="1">
      <c r="A27" s="528" t="s">
        <v>281</v>
      </c>
      <c r="B27" s="420">
        <f>SUM(B28:B37)</f>
        <v>634172000</v>
      </c>
      <c r="C27" s="422">
        <f t="shared" ref="C27:F27" si="3">SUM(C28:C37)</f>
        <v>0</v>
      </c>
      <c r="D27" s="420">
        <f>SUM(D28:D37)</f>
        <v>44615126</v>
      </c>
      <c r="E27" s="420">
        <f>SUM(E28:E37)</f>
        <v>678787126</v>
      </c>
      <c r="F27" s="422">
        <f t="shared" si="3"/>
        <v>0</v>
      </c>
      <c r="G27" s="420">
        <f>SUM(G28:G37)</f>
        <v>678787126</v>
      </c>
      <c r="I27" s="530"/>
    </row>
    <row r="28" spans="1:9" s="529" customFormat="1" ht="19.350000000000001" customHeight="1">
      <c r="A28" s="531" t="s">
        <v>589</v>
      </c>
      <c r="B28" s="28">
        <v>7535000</v>
      </c>
      <c r="C28" s="187">
        <v>0</v>
      </c>
      <c r="D28" s="28">
        <v>2235000</v>
      </c>
      <c r="E28" s="28">
        <f t="shared" ref="E28:E37" si="4">+B28+C28+D28</f>
        <v>9770000</v>
      </c>
      <c r="F28" s="187">
        <v>0</v>
      </c>
      <c r="G28" s="28">
        <f t="shared" ref="G28:G37" si="5">+E28+F28</f>
        <v>9770000</v>
      </c>
      <c r="I28" s="530"/>
    </row>
    <row r="29" spans="1:9" s="529" customFormat="1" ht="19.350000000000001" customHeight="1">
      <c r="A29" s="531" t="s">
        <v>526</v>
      </c>
      <c r="B29" s="28">
        <v>19154000</v>
      </c>
      <c r="C29" s="187">
        <v>0</v>
      </c>
      <c r="D29" s="28">
        <v>4647987</v>
      </c>
      <c r="E29" s="28">
        <f t="shared" si="4"/>
        <v>23801987</v>
      </c>
      <c r="F29" s="187">
        <v>0</v>
      </c>
      <c r="G29" s="28">
        <f t="shared" si="5"/>
        <v>23801987</v>
      </c>
      <c r="I29" s="530"/>
    </row>
    <row r="30" spans="1:9" s="529" customFormat="1" ht="19.350000000000001" customHeight="1">
      <c r="A30" s="531" t="s">
        <v>196</v>
      </c>
      <c r="B30" s="28">
        <v>330100000</v>
      </c>
      <c r="C30" s="187">
        <v>0</v>
      </c>
      <c r="D30" s="187">
        <v>0</v>
      </c>
      <c r="E30" s="28">
        <f t="shared" si="4"/>
        <v>330100000</v>
      </c>
      <c r="F30" s="187">
        <v>0</v>
      </c>
      <c r="G30" s="28">
        <f t="shared" si="5"/>
        <v>330100000</v>
      </c>
      <c r="I30" s="530"/>
    </row>
    <row r="31" spans="1:9" s="529" customFormat="1" ht="19.350000000000001" customHeight="1">
      <c r="A31" s="531" t="s">
        <v>197</v>
      </c>
      <c r="B31" s="28">
        <v>218912000</v>
      </c>
      <c r="C31" s="187">
        <v>0</v>
      </c>
      <c r="D31" s="28">
        <v>29809930</v>
      </c>
      <c r="E31" s="28">
        <f t="shared" si="4"/>
        <v>248721930</v>
      </c>
      <c r="F31" s="187">
        <v>0</v>
      </c>
      <c r="G31" s="28">
        <f t="shared" si="5"/>
        <v>248721930</v>
      </c>
      <c r="I31" s="530"/>
    </row>
    <row r="32" spans="1:9" s="529" customFormat="1" ht="19.350000000000001" customHeight="1">
      <c r="A32" s="531" t="s">
        <v>262</v>
      </c>
      <c r="B32" s="28">
        <v>6067000</v>
      </c>
      <c r="C32" s="187">
        <v>0</v>
      </c>
      <c r="D32" s="28">
        <v>600000</v>
      </c>
      <c r="E32" s="28">
        <f t="shared" si="4"/>
        <v>6667000</v>
      </c>
      <c r="F32" s="187">
        <v>0</v>
      </c>
      <c r="G32" s="28">
        <f t="shared" si="5"/>
        <v>6667000</v>
      </c>
      <c r="I32" s="530"/>
    </row>
    <row r="33" spans="1:9" s="529" customFormat="1" ht="19.350000000000001" customHeight="1">
      <c r="A33" s="531" t="s">
        <v>670</v>
      </c>
      <c r="B33" s="28">
        <v>24000000</v>
      </c>
      <c r="C33" s="187">
        <v>0</v>
      </c>
      <c r="D33" s="28">
        <v>4817564</v>
      </c>
      <c r="E33" s="28">
        <f t="shared" si="4"/>
        <v>28817564</v>
      </c>
      <c r="F33" s="187">
        <v>0</v>
      </c>
      <c r="G33" s="28">
        <f t="shared" si="5"/>
        <v>28817564</v>
      </c>
      <c r="I33" s="530"/>
    </row>
    <row r="34" spans="1:9" s="529" customFormat="1" ht="19.350000000000001" customHeight="1">
      <c r="A34" s="531" t="s">
        <v>198</v>
      </c>
      <c r="B34" s="28">
        <v>13093000</v>
      </c>
      <c r="C34" s="187">
        <v>0</v>
      </c>
      <c r="D34" s="187">
        <v>0</v>
      </c>
      <c r="E34" s="28">
        <f t="shared" si="4"/>
        <v>13093000</v>
      </c>
      <c r="F34" s="187">
        <v>0</v>
      </c>
      <c r="G34" s="28">
        <f t="shared" si="5"/>
        <v>13093000</v>
      </c>
      <c r="I34" s="530"/>
    </row>
    <row r="35" spans="1:9" s="529" customFormat="1" ht="19.350000000000001" customHeight="1">
      <c r="A35" s="531" t="s">
        <v>588</v>
      </c>
      <c r="B35" s="28">
        <v>13011000</v>
      </c>
      <c r="C35" s="187">
        <v>0</v>
      </c>
      <c r="D35" s="28">
        <v>2000000</v>
      </c>
      <c r="E35" s="28">
        <f t="shared" si="4"/>
        <v>15011000</v>
      </c>
      <c r="F35" s="187">
        <v>0</v>
      </c>
      <c r="G35" s="28">
        <f t="shared" si="5"/>
        <v>15011000</v>
      </c>
      <c r="I35" s="530"/>
    </row>
    <row r="36" spans="1:9" s="529" customFormat="1" ht="19.350000000000001" customHeight="1">
      <c r="A36" s="531" t="s">
        <v>864</v>
      </c>
      <c r="B36" s="28">
        <v>300000</v>
      </c>
      <c r="C36" s="187">
        <v>0</v>
      </c>
      <c r="D36" s="28">
        <v>504645</v>
      </c>
      <c r="E36" s="28">
        <f t="shared" si="4"/>
        <v>804645</v>
      </c>
      <c r="F36" s="187">
        <v>0</v>
      </c>
      <c r="G36" s="28">
        <f t="shared" si="5"/>
        <v>804645</v>
      </c>
      <c r="I36" s="530"/>
    </row>
    <row r="37" spans="1:9" s="529" customFormat="1" ht="19.350000000000001" customHeight="1">
      <c r="A37" s="531" t="s">
        <v>722</v>
      </c>
      <c r="B37" s="28">
        <v>2000000</v>
      </c>
      <c r="C37" s="187">
        <v>0</v>
      </c>
      <c r="D37" s="187">
        <v>0</v>
      </c>
      <c r="E37" s="28">
        <f t="shared" si="4"/>
        <v>2000000</v>
      </c>
      <c r="F37" s="187">
        <v>0</v>
      </c>
      <c r="G37" s="28">
        <f t="shared" si="5"/>
        <v>2000000</v>
      </c>
      <c r="I37" s="530"/>
    </row>
    <row r="38" spans="1:9" s="529" customFormat="1" ht="9.9499999999999993" customHeight="1">
      <c r="A38" s="531"/>
      <c r="B38" s="28"/>
      <c r="C38" s="187"/>
      <c r="D38" s="28"/>
      <c r="E38" s="28"/>
      <c r="F38" s="187"/>
      <c r="G38" s="28"/>
      <c r="I38" s="530"/>
    </row>
    <row r="39" spans="1:9" s="529" customFormat="1" ht="19.350000000000001" customHeight="1">
      <c r="A39" s="528" t="s">
        <v>284</v>
      </c>
      <c r="B39" s="376">
        <f>SUM(B40:B42)</f>
        <v>22713000</v>
      </c>
      <c r="C39" s="187">
        <v>0</v>
      </c>
      <c r="D39" s="376">
        <f>SUM(D40:D42)</f>
        <v>103425</v>
      </c>
      <c r="E39" s="376">
        <f>SUM(E40:E42)</f>
        <v>22816425</v>
      </c>
      <c r="F39" s="378">
        <v>0</v>
      </c>
      <c r="G39" s="376">
        <f>SUM(G40:G42)</f>
        <v>22816425</v>
      </c>
      <c r="I39" s="530"/>
    </row>
    <row r="40" spans="1:9" s="529" customFormat="1" ht="19.350000000000001" customHeight="1">
      <c r="A40" s="531" t="s">
        <v>279</v>
      </c>
      <c r="B40" s="28">
        <v>11723000</v>
      </c>
      <c r="C40" s="187">
        <v>0</v>
      </c>
      <c r="D40" s="28">
        <v>48480</v>
      </c>
      <c r="E40" s="28">
        <f t="shared" ref="E40:E42" si="6">+B40+C40+D40</f>
        <v>11771480</v>
      </c>
      <c r="F40" s="187">
        <v>0</v>
      </c>
      <c r="G40" s="28">
        <f t="shared" ref="G40:G42" si="7">+E40+F40</f>
        <v>11771480</v>
      </c>
      <c r="I40" s="530"/>
    </row>
    <row r="41" spans="1:9" s="529" customFormat="1" ht="19.350000000000001" customHeight="1">
      <c r="A41" s="531" t="s">
        <v>264</v>
      </c>
      <c r="B41" s="28">
        <v>2652000</v>
      </c>
      <c r="C41" s="187">
        <v>0</v>
      </c>
      <c r="D41" s="28">
        <v>54945</v>
      </c>
      <c r="E41" s="28">
        <f t="shared" si="6"/>
        <v>2706945</v>
      </c>
      <c r="F41" s="187">
        <v>0</v>
      </c>
      <c r="G41" s="28">
        <f t="shared" si="7"/>
        <v>2706945</v>
      </c>
      <c r="I41" s="530"/>
    </row>
    <row r="42" spans="1:9" s="529" customFormat="1" ht="19.350000000000001" customHeight="1">
      <c r="A42" s="531" t="s">
        <v>242</v>
      </c>
      <c r="B42" s="28">
        <v>8338000</v>
      </c>
      <c r="C42" s="187">
        <v>0</v>
      </c>
      <c r="D42" s="187">
        <v>0</v>
      </c>
      <c r="E42" s="28">
        <f t="shared" si="6"/>
        <v>8338000</v>
      </c>
      <c r="F42" s="187">
        <v>0</v>
      </c>
      <c r="G42" s="28">
        <f t="shared" si="7"/>
        <v>8338000</v>
      </c>
      <c r="I42" s="530"/>
    </row>
    <row r="43" spans="1:9" s="529" customFormat="1" ht="19.350000000000001" customHeight="1">
      <c r="A43" s="528" t="s">
        <v>274</v>
      </c>
      <c r="B43" s="420">
        <f>SUM(B44:B53)</f>
        <v>415458000</v>
      </c>
      <c r="C43" s="421">
        <f t="shared" ref="C43:F43" si="8">SUM(C44:C53)</f>
        <v>0</v>
      </c>
      <c r="D43" s="420">
        <f>SUM(D44:D53)</f>
        <v>1582086</v>
      </c>
      <c r="E43" s="420">
        <f>SUM(E44:E53)</f>
        <v>417040086</v>
      </c>
      <c r="F43" s="422">
        <f t="shared" si="8"/>
        <v>0</v>
      </c>
      <c r="G43" s="420">
        <f>SUM(G44:G53)</f>
        <v>417040086</v>
      </c>
      <c r="I43" s="530"/>
    </row>
    <row r="44" spans="1:9" s="529" customFormat="1" ht="19.350000000000001" customHeight="1">
      <c r="A44" s="531" t="s">
        <v>323</v>
      </c>
      <c r="B44" s="28">
        <v>5000000</v>
      </c>
      <c r="C44" s="187">
        <v>0</v>
      </c>
      <c r="D44" s="28">
        <v>443886</v>
      </c>
      <c r="E44" s="28">
        <f t="shared" ref="E44" si="9">+B44+C44+D44</f>
        <v>5443886</v>
      </c>
      <c r="F44" s="187">
        <v>0</v>
      </c>
      <c r="G44" s="28">
        <f t="shared" ref="G44" si="10">+E44+F44</f>
        <v>5443886</v>
      </c>
      <c r="I44" s="530"/>
    </row>
    <row r="45" spans="1:9" s="513" customFormat="1" ht="30.95" customHeight="1">
      <c r="A45" s="511" t="s">
        <v>270</v>
      </c>
      <c r="B45" s="533"/>
      <c r="C45" s="533"/>
      <c r="D45" s="533"/>
      <c r="E45" s="533"/>
      <c r="F45" s="533"/>
      <c r="G45" s="533"/>
      <c r="I45" s="514"/>
    </row>
    <row r="46" spans="1:9" s="536" customFormat="1" ht="21.6" customHeight="1">
      <c r="A46" s="534"/>
      <c r="B46" s="535"/>
      <c r="C46" s="535"/>
      <c r="D46" s="535"/>
      <c r="E46" s="535"/>
      <c r="F46" s="535"/>
      <c r="G46" s="535" t="s">
        <v>517</v>
      </c>
      <c r="I46" s="537"/>
    </row>
    <row r="47" spans="1:9" s="536" customFormat="1" ht="46.7" customHeight="1">
      <c r="A47" s="519" t="s">
        <v>238</v>
      </c>
      <c r="B47" s="520" t="s">
        <v>628</v>
      </c>
      <c r="C47" s="520" t="s">
        <v>575</v>
      </c>
      <c r="D47" s="520" t="s">
        <v>243</v>
      </c>
      <c r="E47" s="520" t="s">
        <v>244</v>
      </c>
      <c r="F47" s="521" t="s">
        <v>576</v>
      </c>
      <c r="G47" s="520" t="s">
        <v>632</v>
      </c>
      <c r="I47" s="537"/>
    </row>
    <row r="48" spans="1:9" ht="10.5" customHeight="1">
      <c r="A48" s="538"/>
      <c r="B48" s="539"/>
      <c r="C48" s="539"/>
      <c r="D48" s="539"/>
      <c r="E48" s="539"/>
      <c r="F48" s="539"/>
      <c r="G48" s="539"/>
    </row>
    <row r="49" spans="1:9" s="529" customFormat="1" ht="19.350000000000001" customHeight="1">
      <c r="A49" s="531" t="s">
        <v>879</v>
      </c>
      <c r="B49" s="28">
        <v>29938000</v>
      </c>
      <c r="C49" s="187">
        <v>0</v>
      </c>
      <c r="D49" s="28">
        <v>1138200</v>
      </c>
      <c r="E49" s="28">
        <f t="shared" ref="E49:E53" si="11">+B49+C49+D49</f>
        <v>31076200</v>
      </c>
      <c r="F49" s="187">
        <v>0</v>
      </c>
      <c r="G49" s="28">
        <f t="shared" ref="G49:G53" si="12">+E49+F49</f>
        <v>31076200</v>
      </c>
      <c r="I49" s="530"/>
    </row>
    <row r="50" spans="1:9" s="529" customFormat="1" ht="19.350000000000001" customHeight="1">
      <c r="A50" s="531" t="s">
        <v>836</v>
      </c>
      <c r="B50" s="28">
        <v>300000</v>
      </c>
      <c r="C50" s="187">
        <v>0</v>
      </c>
      <c r="D50" s="187">
        <v>0</v>
      </c>
      <c r="E50" s="28">
        <f t="shared" si="11"/>
        <v>300000</v>
      </c>
      <c r="F50" s="187">
        <v>0</v>
      </c>
      <c r="G50" s="28">
        <f t="shared" si="12"/>
        <v>300000</v>
      </c>
      <c r="I50" s="530"/>
    </row>
    <row r="51" spans="1:9" s="529" customFormat="1" ht="19.350000000000001" customHeight="1">
      <c r="A51" s="531" t="s">
        <v>324</v>
      </c>
      <c r="B51" s="28">
        <v>350000000</v>
      </c>
      <c r="C51" s="187">
        <v>0</v>
      </c>
      <c r="D51" s="187">
        <v>0</v>
      </c>
      <c r="E51" s="28">
        <f t="shared" si="11"/>
        <v>350000000</v>
      </c>
      <c r="F51" s="187">
        <v>0</v>
      </c>
      <c r="G51" s="28">
        <f t="shared" si="12"/>
        <v>350000000</v>
      </c>
      <c r="I51" s="530"/>
    </row>
    <row r="52" spans="1:9" ht="19.350000000000001" customHeight="1">
      <c r="A52" s="531" t="s">
        <v>863</v>
      </c>
      <c r="B52" s="28">
        <v>29920000</v>
      </c>
      <c r="C52" s="187">
        <v>0</v>
      </c>
      <c r="D52" s="187">
        <v>0</v>
      </c>
      <c r="E52" s="28">
        <f t="shared" si="11"/>
        <v>29920000</v>
      </c>
      <c r="F52" s="187">
        <v>0</v>
      </c>
      <c r="G52" s="28">
        <f t="shared" si="12"/>
        <v>29920000</v>
      </c>
    </row>
    <row r="53" spans="1:9" ht="19.350000000000001" customHeight="1">
      <c r="A53" s="531" t="s">
        <v>719</v>
      </c>
      <c r="B53" s="28">
        <v>300000</v>
      </c>
      <c r="C53" s="187">
        <v>0</v>
      </c>
      <c r="D53" s="187">
        <v>0</v>
      </c>
      <c r="E53" s="28">
        <f t="shared" si="11"/>
        <v>300000</v>
      </c>
      <c r="F53" s="187">
        <v>0</v>
      </c>
      <c r="G53" s="28">
        <f t="shared" si="12"/>
        <v>300000</v>
      </c>
    </row>
    <row r="54" spans="1:9" ht="8.1" customHeight="1">
      <c r="A54" s="531"/>
      <c r="B54" s="28"/>
      <c r="C54" s="187"/>
      <c r="D54" s="28"/>
      <c r="E54" s="28"/>
      <c r="F54" s="28"/>
      <c r="G54" s="28"/>
    </row>
    <row r="55" spans="1:9" ht="19.350000000000001" customHeight="1">
      <c r="A55" s="528" t="s">
        <v>275</v>
      </c>
      <c r="B55" s="376">
        <f t="shared" ref="B55:G55" si="13">SUM(B56:B61)</f>
        <v>35822000</v>
      </c>
      <c r="C55" s="378">
        <f t="shared" si="13"/>
        <v>0</v>
      </c>
      <c r="D55" s="376">
        <f t="shared" si="13"/>
        <v>8819702</v>
      </c>
      <c r="E55" s="376">
        <f t="shared" si="13"/>
        <v>44641702</v>
      </c>
      <c r="F55" s="378">
        <f t="shared" si="13"/>
        <v>0</v>
      </c>
      <c r="G55" s="376">
        <f t="shared" si="13"/>
        <v>44641702</v>
      </c>
    </row>
    <row r="56" spans="1:9" ht="38.25">
      <c r="A56" s="540" t="s">
        <v>874</v>
      </c>
      <c r="B56" s="28">
        <v>11744000</v>
      </c>
      <c r="C56" s="187">
        <v>0</v>
      </c>
      <c r="D56" s="28">
        <v>6070267</v>
      </c>
      <c r="E56" s="28">
        <f t="shared" ref="E56:E61" si="14">+B56+C56+D56</f>
        <v>17814267</v>
      </c>
      <c r="F56" s="187">
        <v>0</v>
      </c>
      <c r="G56" s="28">
        <f t="shared" ref="G56:G61" si="15">+E56+F56</f>
        <v>17814267</v>
      </c>
    </row>
    <row r="57" spans="1:9" s="529" customFormat="1" ht="19.350000000000001" customHeight="1">
      <c r="A57" s="531" t="s">
        <v>613</v>
      </c>
      <c r="B57" s="28">
        <v>1452000</v>
      </c>
      <c r="C57" s="187">
        <v>0</v>
      </c>
      <c r="D57" s="28">
        <v>291684</v>
      </c>
      <c r="E57" s="28">
        <f t="shared" si="14"/>
        <v>1743684</v>
      </c>
      <c r="F57" s="187">
        <v>0</v>
      </c>
      <c r="G57" s="28">
        <f t="shared" si="15"/>
        <v>1743684</v>
      </c>
      <c r="I57" s="530"/>
    </row>
    <row r="58" spans="1:9" s="529" customFormat="1" ht="19.350000000000001" customHeight="1">
      <c r="A58" s="531" t="s">
        <v>669</v>
      </c>
      <c r="B58" s="28">
        <v>4428000</v>
      </c>
      <c r="C58" s="187">
        <v>0</v>
      </c>
      <c r="D58" s="28">
        <v>2252196</v>
      </c>
      <c r="E58" s="28">
        <f t="shared" si="14"/>
        <v>6680196</v>
      </c>
      <c r="F58" s="187">
        <v>0</v>
      </c>
      <c r="G58" s="28">
        <f t="shared" si="15"/>
        <v>6680196</v>
      </c>
      <c r="I58" s="530"/>
    </row>
    <row r="59" spans="1:9" s="529" customFormat="1" ht="19.350000000000001" customHeight="1">
      <c r="A59" s="531" t="s">
        <v>587</v>
      </c>
      <c r="B59" s="28">
        <v>15700000</v>
      </c>
      <c r="C59" s="187">
        <v>0</v>
      </c>
      <c r="D59" s="187">
        <v>0</v>
      </c>
      <c r="E59" s="28">
        <f t="shared" si="14"/>
        <v>15700000</v>
      </c>
      <c r="F59" s="187">
        <v>0</v>
      </c>
      <c r="G59" s="28">
        <f t="shared" si="15"/>
        <v>15700000</v>
      </c>
      <c r="I59" s="530"/>
    </row>
    <row r="60" spans="1:9" s="529" customFormat="1" ht="19.350000000000001" customHeight="1">
      <c r="A60" s="531" t="s">
        <v>317</v>
      </c>
      <c r="B60" s="28">
        <v>1450000</v>
      </c>
      <c r="C60" s="187">
        <v>0</v>
      </c>
      <c r="D60" s="28">
        <v>126169</v>
      </c>
      <c r="E60" s="28">
        <f t="shared" si="14"/>
        <v>1576169</v>
      </c>
      <c r="F60" s="187">
        <v>0</v>
      </c>
      <c r="G60" s="28">
        <f t="shared" si="15"/>
        <v>1576169</v>
      </c>
      <c r="I60" s="530"/>
    </row>
    <row r="61" spans="1:9" s="529" customFormat="1" ht="19.350000000000001" customHeight="1">
      <c r="A61" s="531" t="s">
        <v>528</v>
      </c>
      <c r="B61" s="28">
        <v>1048000</v>
      </c>
      <c r="C61" s="187">
        <v>0</v>
      </c>
      <c r="D61" s="28">
        <v>79386</v>
      </c>
      <c r="E61" s="28">
        <f t="shared" si="14"/>
        <v>1127386</v>
      </c>
      <c r="F61" s="187">
        <v>0</v>
      </c>
      <c r="G61" s="28">
        <f t="shared" si="15"/>
        <v>1127386</v>
      </c>
      <c r="I61" s="530"/>
    </row>
    <row r="62" spans="1:9" s="529" customFormat="1" ht="8.1" customHeight="1">
      <c r="A62" s="531"/>
      <c r="B62" s="533"/>
      <c r="C62" s="421"/>
      <c r="D62" s="533"/>
      <c r="E62" s="533"/>
      <c r="F62" s="421"/>
      <c r="G62" s="533"/>
      <c r="I62" s="530"/>
    </row>
    <row r="63" spans="1:9" s="542" customFormat="1" ht="19.350000000000001" customHeight="1">
      <c r="A63" s="541" t="s">
        <v>328</v>
      </c>
      <c r="B63" s="420">
        <f t="shared" ref="B63:G63" si="16">B64+B107</f>
        <v>969118000</v>
      </c>
      <c r="C63" s="422">
        <f t="shared" si="16"/>
        <v>0</v>
      </c>
      <c r="D63" s="420">
        <f t="shared" si="16"/>
        <v>-90894397</v>
      </c>
      <c r="E63" s="420">
        <f t="shared" si="16"/>
        <v>878223603</v>
      </c>
      <c r="F63" s="422">
        <f t="shared" si="16"/>
        <v>0</v>
      </c>
      <c r="G63" s="420">
        <f t="shared" si="16"/>
        <v>878223603</v>
      </c>
      <c r="I63" s="543"/>
    </row>
    <row r="64" spans="1:9" s="542" customFormat="1" ht="19.350000000000001" customHeight="1">
      <c r="A64" s="528" t="s">
        <v>276</v>
      </c>
      <c r="B64" s="420">
        <f t="shared" ref="B64:G64" si="17">SUM(B65:B106)</f>
        <v>247964000</v>
      </c>
      <c r="C64" s="422">
        <f t="shared" si="17"/>
        <v>0</v>
      </c>
      <c r="D64" s="420">
        <f t="shared" si="17"/>
        <v>10722756</v>
      </c>
      <c r="E64" s="420">
        <f t="shared" si="17"/>
        <v>258686756</v>
      </c>
      <c r="F64" s="422">
        <f t="shared" si="17"/>
        <v>0</v>
      </c>
      <c r="G64" s="420">
        <f t="shared" si="17"/>
        <v>258686756</v>
      </c>
      <c r="I64" s="543"/>
    </row>
    <row r="65" spans="1:9" s="529" customFormat="1" ht="19.350000000000001" customHeight="1">
      <c r="A65" s="531" t="s">
        <v>219</v>
      </c>
      <c r="B65" s="28">
        <v>612000</v>
      </c>
      <c r="C65" s="187">
        <v>0</v>
      </c>
      <c r="D65" s="187">
        <v>0</v>
      </c>
      <c r="E65" s="28">
        <f t="shared" ref="E65:E72" si="18">+B65+C65+D65</f>
        <v>612000</v>
      </c>
      <c r="F65" s="187">
        <v>0</v>
      </c>
      <c r="G65" s="28">
        <f t="shared" ref="G65:G72" si="19">+E65+F65</f>
        <v>612000</v>
      </c>
      <c r="I65" s="530"/>
    </row>
    <row r="66" spans="1:9" s="529" customFormat="1" ht="19.350000000000001" customHeight="1">
      <c r="A66" s="531" t="s">
        <v>220</v>
      </c>
      <c r="B66" s="28">
        <v>2240000</v>
      </c>
      <c r="C66" s="187">
        <v>0</v>
      </c>
      <c r="D66" s="28">
        <v>312775</v>
      </c>
      <c r="E66" s="28">
        <f t="shared" si="18"/>
        <v>2552775</v>
      </c>
      <c r="F66" s="187">
        <v>0</v>
      </c>
      <c r="G66" s="28">
        <f t="shared" si="19"/>
        <v>2552775</v>
      </c>
      <c r="I66" s="530"/>
    </row>
    <row r="67" spans="1:9" s="529" customFormat="1" ht="19.350000000000001" customHeight="1">
      <c r="A67" s="531" t="s">
        <v>336</v>
      </c>
      <c r="B67" s="28">
        <v>250000</v>
      </c>
      <c r="C67" s="187">
        <v>0</v>
      </c>
      <c r="D67" s="187">
        <v>0</v>
      </c>
      <c r="E67" s="28">
        <f t="shared" si="18"/>
        <v>250000</v>
      </c>
      <c r="F67" s="187">
        <v>0</v>
      </c>
      <c r="G67" s="28">
        <f t="shared" si="19"/>
        <v>250000</v>
      </c>
      <c r="I67" s="530"/>
    </row>
    <row r="68" spans="1:9" s="529" customFormat="1" ht="19.350000000000001" customHeight="1">
      <c r="A68" s="531" t="s">
        <v>612</v>
      </c>
      <c r="B68" s="28">
        <v>1500000</v>
      </c>
      <c r="C68" s="187">
        <v>0</v>
      </c>
      <c r="D68" s="187">
        <v>0</v>
      </c>
      <c r="E68" s="28">
        <f t="shared" si="18"/>
        <v>1500000</v>
      </c>
      <c r="F68" s="187">
        <v>0</v>
      </c>
      <c r="G68" s="28">
        <f t="shared" si="19"/>
        <v>1500000</v>
      </c>
      <c r="I68" s="530"/>
    </row>
    <row r="69" spans="1:9" s="529" customFormat="1" ht="19.350000000000001" customHeight="1">
      <c r="A69" s="531" t="s">
        <v>661</v>
      </c>
      <c r="B69" s="28">
        <v>4072000</v>
      </c>
      <c r="C69" s="187">
        <v>0</v>
      </c>
      <c r="D69" s="28">
        <v>1500000</v>
      </c>
      <c r="E69" s="28">
        <f t="shared" si="18"/>
        <v>5572000</v>
      </c>
      <c r="F69" s="187">
        <v>0</v>
      </c>
      <c r="G69" s="28">
        <f t="shared" si="19"/>
        <v>5572000</v>
      </c>
      <c r="I69" s="530"/>
    </row>
    <row r="70" spans="1:9" s="529" customFormat="1" ht="19.350000000000001" customHeight="1">
      <c r="A70" s="531" t="s">
        <v>580</v>
      </c>
      <c r="B70" s="28">
        <v>1500000</v>
      </c>
      <c r="C70" s="187">
        <v>0</v>
      </c>
      <c r="D70" s="28">
        <v>690070</v>
      </c>
      <c r="E70" s="28">
        <f t="shared" si="18"/>
        <v>2190070</v>
      </c>
      <c r="F70" s="187">
        <v>0</v>
      </c>
      <c r="G70" s="28">
        <f t="shared" si="19"/>
        <v>2190070</v>
      </c>
      <c r="I70" s="530"/>
    </row>
    <row r="71" spans="1:9" s="529" customFormat="1" ht="19.350000000000001" customHeight="1">
      <c r="A71" s="531" t="s">
        <v>577</v>
      </c>
      <c r="B71" s="28">
        <v>2700000</v>
      </c>
      <c r="C71" s="187">
        <v>0</v>
      </c>
      <c r="D71" s="187">
        <v>0</v>
      </c>
      <c r="E71" s="28">
        <f t="shared" si="18"/>
        <v>2700000</v>
      </c>
      <c r="F71" s="187">
        <v>0</v>
      </c>
      <c r="G71" s="28">
        <f t="shared" si="19"/>
        <v>2700000</v>
      </c>
      <c r="I71" s="530"/>
    </row>
    <row r="72" spans="1:9" s="529" customFormat="1" ht="19.350000000000001" customHeight="1">
      <c r="A72" s="531" t="s">
        <v>221</v>
      </c>
      <c r="B72" s="28">
        <v>2700000</v>
      </c>
      <c r="C72" s="187">
        <v>0</v>
      </c>
      <c r="D72" s="187">
        <v>0</v>
      </c>
      <c r="E72" s="28">
        <f t="shared" si="18"/>
        <v>2700000</v>
      </c>
      <c r="F72" s="187">
        <v>0</v>
      </c>
      <c r="G72" s="28">
        <f t="shared" si="19"/>
        <v>2700000</v>
      </c>
      <c r="I72" s="530"/>
    </row>
    <row r="73" spans="1:9" s="529" customFormat="1" ht="19.350000000000001" customHeight="1">
      <c r="A73" s="531" t="s">
        <v>646</v>
      </c>
      <c r="B73" s="28">
        <v>2000000</v>
      </c>
      <c r="C73" s="187">
        <v>0</v>
      </c>
      <c r="D73" s="187">
        <v>0</v>
      </c>
      <c r="E73" s="28">
        <f t="shared" ref="E73" si="20">SUM(B73:D73)</f>
        <v>2000000</v>
      </c>
      <c r="F73" s="187">
        <v>0</v>
      </c>
      <c r="G73" s="28">
        <f t="shared" ref="G73" si="21">E73+F73</f>
        <v>2000000</v>
      </c>
      <c r="I73" s="530"/>
    </row>
    <row r="74" spans="1:9" s="529" customFormat="1" ht="19.350000000000001" customHeight="1">
      <c r="A74" s="531" t="s">
        <v>222</v>
      </c>
      <c r="B74" s="28">
        <v>45278000</v>
      </c>
      <c r="C74" s="187">
        <v>0</v>
      </c>
      <c r="D74" s="28">
        <v>3303000</v>
      </c>
      <c r="E74" s="28">
        <f t="shared" ref="E74:E89" si="22">+B74+C74+D74</f>
        <v>48581000</v>
      </c>
      <c r="F74" s="187">
        <v>0</v>
      </c>
      <c r="G74" s="28">
        <f t="shared" ref="G74:G89" si="23">+E74+F74</f>
        <v>48581000</v>
      </c>
      <c r="I74" s="530"/>
    </row>
    <row r="75" spans="1:9" s="529" customFormat="1" ht="19.350000000000001" customHeight="1">
      <c r="A75" s="531" t="s">
        <v>335</v>
      </c>
      <c r="B75" s="28">
        <v>6000000</v>
      </c>
      <c r="C75" s="187">
        <v>0</v>
      </c>
      <c r="D75" s="187">
        <v>0</v>
      </c>
      <c r="E75" s="28">
        <f t="shared" si="22"/>
        <v>6000000</v>
      </c>
      <c r="F75" s="187">
        <v>0</v>
      </c>
      <c r="G75" s="28">
        <f t="shared" si="23"/>
        <v>6000000</v>
      </c>
      <c r="I75" s="530"/>
    </row>
    <row r="76" spans="1:9" s="529" customFormat="1" ht="19.350000000000001" customHeight="1">
      <c r="A76" s="531" t="s">
        <v>337</v>
      </c>
      <c r="B76" s="28">
        <v>13100000</v>
      </c>
      <c r="C76" s="187">
        <v>0</v>
      </c>
      <c r="D76" s="187">
        <v>0</v>
      </c>
      <c r="E76" s="28">
        <f t="shared" si="22"/>
        <v>13100000</v>
      </c>
      <c r="F76" s="187">
        <v>0</v>
      </c>
      <c r="G76" s="28">
        <f t="shared" si="23"/>
        <v>13100000</v>
      </c>
      <c r="I76" s="530"/>
    </row>
    <row r="77" spans="1:9" s="529" customFormat="1" ht="19.350000000000001" customHeight="1">
      <c r="A77" s="531" t="s">
        <v>680</v>
      </c>
      <c r="B77" s="28">
        <v>5400000</v>
      </c>
      <c r="C77" s="187">
        <v>0</v>
      </c>
      <c r="D77" s="187">
        <v>0</v>
      </c>
      <c r="E77" s="28">
        <f t="shared" si="22"/>
        <v>5400000</v>
      </c>
      <c r="F77" s="187">
        <v>0</v>
      </c>
      <c r="G77" s="28">
        <f t="shared" si="23"/>
        <v>5400000</v>
      </c>
      <c r="I77" s="530"/>
    </row>
    <row r="78" spans="1:9" s="529" customFormat="1" ht="19.350000000000001" customHeight="1">
      <c r="A78" s="531" t="s">
        <v>293</v>
      </c>
      <c r="B78" s="28">
        <v>67000000</v>
      </c>
      <c r="C78" s="187">
        <v>0</v>
      </c>
      <c r="D78" s="187">
        <v>0</v>
      </c>
      <c r="E78" s="28">
        <f t="shared" si="22"/>
        <v>67000000</v>
      </c>
      <c r="F78" s="187">
        <v>0</v>
      </c>
      <c r="G78" s="28">
        <f t="shared" si="23"/>
        <v>67000000</v>
      </c>
      <c r="I78" s="530"/>
    </row>
    <row r="79" spans="1:9" s="529" customFormat="1" ht="19.350000000000001" customHeight="1">
      <c r="A79" s="531" t="s">
        <v>223</v>
      </c>
      <c r="B79" s="28">
        <v>76000</v>
      </c>
      <c r="C79" s="187">
        <v>0</v>
      </c>
      <c r="D79" s="187">
        <v>0</v>
      </c>
      <c r="E79" s="28">
        <f t="shared" si="22"/>
        <v>76000</v>
      </c>
      <c r="F79" s="187">
        <v>0</v>
      </c>
      <c r="G79" s="28">
        <f t="shared" si="23"/>
        <v>76000</v>
      </c>
      <c r="I79" s="530"/>
    </row>
    <row r="80" spans="1:9" s="529" customFormat="1" ht="19.350000000000001" customHeight="1">
      <c r="A80" s="531" t="s">
        <v>224</v>
      </c>
      <c r="B80" s="28">
        <v>8970000</v>
      </c>
      <c r="C80" s="187">
        <v>0</v>
      </c>
      <c r="D80" s="187">
        <v>0</v>
      </c>
      <c r="E80" s="28">
        <f t="shared" si="22"/>
        <v>8970000</v>
      </c>
      <c r="F80" s="187">
        <v>0</v>
      </c>
      <c r="G80" s="28">
        <f t="shared" si="23"/>
        <v>8970000</v>
      </c>
      <c r="I80" s="530"/>
    </row>
    <row r="81" spans="1:9" s="529" customFormat="1" ht="19.350000000000001" customHeight="1">
      <c r="A81" s="531" t="s">
        <v>216</v>
      </c>
      <c r="B81" s="28">
        <v>5000000</v>
      </c>
      <c r="C81" s="187">
        <v>0</v>
      </c>
      <c r="D81" s="187">
        <v>0</v>
      </c>
      <c r="E81" s="28">
        <f t="shared" si="22"/>
        <v>5000000</v>
      </c>
      <c r="F81" s="187">
        <v>0</v>
      </c>
      <c r="G81" s="28">
        <f t="shared" si="23"/>
        <v>5000000</v>
      </c>
      <c r="I81" s="530"/>
    </row>
    <row r="82" spans="1:9" s="529" customFormat="1" ht="19.350000000000001" customHeight="1">
      <c r="A82" s="531" t="s">
        <v>226</v>
      </c>
      <c r="B82" s="28">
        <v>3284000</v>
      </c>
      <c r="C82" s="187">
        <v>0</v>
      </c>
      <c r="D82" s="187">
        <v>0</v>
      </c>
      <c r="E82" s="28">
        <f t="shared" si="22"/>
        <v>3284000</v>
      </c>
      <c r="F82" s="187">
        <v>0</v>
      </c>
      <c r="G82" s="28">
        <f t="shared" si="23"/>
        <v>3284000</v>
      </c>
      <c r="I82" s="530"/>
    </row>
    <row r="83" spans="1:9" s="529" customFormat="1" ht="19.350000000000001" customHeight="1">
      <c r="A83" s="531" t="s">
        <v>560</v>
      </c>
      <c r="B83" s="28">
        <v>5400000</v>
      </c>
      <c r="C83" s="187">
        <v>0</v>
      </c>
      <c r="D83" s="187">
        <v>0</v>
      </c>
      <c r="E83" s="28">
        <f t="shared" si="22"/>
        <v>5400000</v>
      </c>
      <c r="F83" s="187">
        <v>0</v>
      </c>
      <c r="G83" s="28">
        <f t="shared" si="23"/>
        <v>5400000</v>
      </c>
      <c r="I83" s="530"/>
    </row>
    <row r="84" spans="1:9" s="529" customFormat="1" ht="19.350000000000001" customHeight="1">
      <c r="A84" s="531" t="s">
        <v>614</v>
      </c>
      <c r="B84" s="28">
        <v>1000000</v>
      </c>
      <c r="C84" s="187">
        <v>0</v>
      </c>
      <c r="D84" s="28">
        <v>150000</v>
      </c>
      <c r="E84" s="28">
        <f t="shared" si="22"/>
        <v>1150000</v>
      </c>
      <c r="F84" s="187">
        <v>0</v>
      </c>
      <c r="G84" s="28">
        <f t="shared" si="23"/>
        <v>1150000</v>
      </c>
      <c r="I84" s="530"/>
    </row>
    <row r="85" spans="1:9" s="529" customFormat="1" ht="19.350000000000001" customHeight="1">
      <c r="A85" s="531" t="s">
        <v>675</v>
      </c>
      <c r="B85" s="28">
        <v>1000000</v>
      </c>
      <c r="C85" s="187">
        <v>0</v>
      </c>
      <c r="D85" s="187">
        <v>0</v>
      </c>
      <c r="E85" s="28">
        <f t="shared" si="22"/>
        <v>1000000</v>
      </c>
      <c r="F85" s="187">
        <v>0</v>
      </c>
      <c r="G85" s="28">
        <f t="shared" si="23"/>
        <v>1000000</v>
      </c>
      <c r="I85" s="530"/>
    </row>
    <row r="86" spans="1:9" s="529" customFormat="1" ht="19.350000000000001" customHeight="1">
      <c r="A86" s="531" t="s">
        <v>615</v>
      </c>
      <c r="B86" s="28">
        <v>1500000</v>
      </c>
      <c r="C86" s="187">
        <v>0</v>
      </c>
      <c r="D86" s="187">
        <v>0</v>
      </c>
      <c r="E86" s="28">
        <f t="shared" si="22"/>
        <v>1500000</v>
      </c>
      <c r="F86" s="187">
        <v>0</v>
      </c>
      <c r="G86" s="28">
        <f t="shared" si="23"/>
        <v>1500000</v>
      </c>
      <c r="I86" s="530"/>
    </row>
    <row r="87" spans="1:9" s="529" customFormat="1" ht="19.350000000000001" customHeight="1">
      <c r="A87" s="531" t="s">
        <v>285</v>
      </c>
      <c r="B87" s="28">
        <v>6300000</v>
      </c>
      <c r="C87" s="187">
        <v>0</v>
      </c>
      <c r="D87" s="187">
        <v>0</v>
      </c>
      <c r="E87" s="28">
        <f t="shared" si="22"/>
        <v>6300000</v>
      </c>
      <c r="F87" s="187">
        <v>0</v>
      </c>
      <c r="G87" s="28">
        <f t="shared" si="23"/>
        <v>6300000</v>
      </c>
      <c r="I87" s="530"/>
    </row>
    <row r="88" spans="1:9" s="529" customFormat="1" ht="19.350000000000001" customHeight="1">
      <c r="A88" s="531" t="s">
        <v>660</v>
      </c>
      <c r="B88" s="28">
        <v>288000</v>
      </c>
      <c r="C88" s="187">
        <v>0</v>
      </c>
      <c r="D88" s="187">
        <v>0</v>
      </c>
      <c r="E88" s="28">
        <f>+B88+C88+D88</f>
        <v>288000</v>
      </c>
      <c r="F88" s="187">
        <v>0</v>
      </c>
      <c r="G88" s="28">
        <f>+E88+F88</f>
        <v>288000</v>
      </c>
      <c r="I88" s="530"/>
    </row>
    <row r="89" spans="1:9" s="529" customFormat="1" ht="19.350000000000001" customHeight="1">
      <c r="A89" s="531" t="s">
        <v>288</v>
      </c>
      <c r="B89" s="28">
        <v>750000</v>
      </c>
      <c r="C89" s="187">
        <v>0</v>
      </c>
      <c r="D89" s="28">
        <v>750000</v>
      </c>
      <c r="E89" s="28">
        <f t="shared" si="22"/>
        <v>1500000</v>
      </c>
      <c r="F89" s="187">
        <v>0</v>
      </c>
      <c r="G89" s="28">
        <f t="shared" si="23"/>
        <v>1500000</v>
      </c>
      <c r="I89" s="530"/>
    </row>
    <row r="90" spans="1:9" s="529" customFormat="1" ht="19.350000000000001" customHeight="1">
      <c r="A90" s="531" t="s">
        <v>620</v>
      </c>
      <c r="B90" s="28">
        <v>4400000</v>
      </c>
      <c r="C90" s="187">
        <v>0</v>
      </c>
      <c r="D90" s="187">
        <v>0</v>
      </c>
      <c r="E90" s="28">
        <f t="shared" ref="E90:E93" si="24">+B90+C90+D90</f>
        <v>4400000</v>
      </c>
      <c r="F90" s="187">
        <v>0</v>
      </c>
      <c r="G90" s="28">
        <f t="shared" ref="G90:G93" si="25">+E90+F90</f>
        <v>4400000</v>
      </c>
      <c r="I90" s="530"/>
    </row>
    <row r="91" spans="1:9" s="529" customFormat="1" ht="19.350000000000001" customHeight="1">
      <c r="A91" s="531" t="s">
        <v>225</v>
      </c>
      <c r="B91" s="28">
        <v>10744000</v>
      </c>
      <c r="C91" s="187">
        <v>0</v>
      </c>
      <c r="D91" s="187">
        <v>0</v>
      </c>
      <c r="E91" s="28">
        <f t="shared" si="24"/>
        <v>10744000</v>
      </c>
      <c r="F91" s="187">
        <v>0</v>
      </c>
      <c r="G91" s="28">
        <f t="shared" si="25"/>
        <v>10744000</v>
      </c>
      <c r="I91" s="530"/>
    </row>
    <row r="92" spans="1:9" s="529" customFormat="1" ht="19.350000000000001" customHeight="1">
      <c r="A92" s="531" t="s">
        <v>616</v>
      </c>
      <c r="B92" s="187">
        <v>0</v>
      </c>
      <c r="C92" s="187">
        <v>0</v>
      </c>
      <c r="D92" s="544">
        <v>2000000</v>
      </c>
      <c r="E92" s="544">
        <f t="shared" si="24"/>
        <v>2000000</v>
      </c>
      <c r="F92" s="421">
        <v>0</v>
      </c>
      <c r="G92" s="544">
        <f t="shared" si="25"/>
        <v>2000000</v>
      </c>
      <c r="I92" s="530"/>
    </row>
    <row r="93" spans="1:9" s="529" customFormat="1" ht="19.350000000000001" customHeight="1">
      <c r="A93" s="531" t="s">
        <v>290</v>
      </c>
      <c r="B93" s="28">
        <v>1500000</v>
      </c>
      <c r="C93" s="187">
        <v>0</v>
      </c>
      <c r="D93" s="187">
        <v>0</v>
      </c>
      <c r="E93" s="28">
        <f t="shared" si="24"/>
        <v>1500000</v>
      </c>
      <c r="F93" s="187">
        <v>0</v>
      </c>
      <c r="G93" s="28">
        <f t="shared" si="25"/>
        <v>1500000</v>
      </c>
      <c r="I93" s="530"/>
    </row>
    <row r="94" spans="1:9" s="529" customFormat="1" ht="19.350000000000001" hidden="1" customHeight="1">
      <c r="A94" s="531" t="s">
        <v>578</v>
      </c>
      <c r="B94" s="28"/>
      <c r="C94" s="187"/>
      <c r="D94" s="28"/>
      <c r="E94" s="28"/>
      <c r="F94" s="187"/>
      <c r="G94" s="28"/>
      <c r="I94" s="530"/>
    </row>
    <row r="95" spans="1:9" s="529" customFormat="1" ht="19.350000000000001" hidden="1" customHeight="1">
      <c r="A95" s="531" t="s">
        <v>579</v>
      </c>
      <c r="B95" s="28"/>
      <c r="C95" s="187"/>
      <c r="D95" s="28"/>
      <c r="E95" s="28"/>
      <c r="F95" s="187"/>
      <c r="G95" s="28"/>
      <c r="I95" s="530"/>
    </row>
    <row r="96" spans="1:9" s="529" customFormat="1" ht="19.350000000000001" customHeight="1">
      <c r="A96" s="531" t="s">
        <v>611</v>
      </c>
      <c r="B96" s="28">
        <v>2000000</v>
      </c>
      <c r="C96" s="187">
        <v>0</v>
      </c>
      <c r="D96" s="28">
        <v>700000</v>
      </c>
      <c r="E96" s="28">
        <f t="shared" ref="E96:E97" si="26">+B96+C96+D96</f>
        <v>2700000</v>
      </c>
      <c r="F96" s="187">
        <v>0</v>
      </c>
      <c r="G96" s="28">
        <f t="shared" ref="G96:G97" si="27">+E96+F96</f>
        <v>2700000</v>
      </c>
      <c r="I96" s="530"/>
    </row>
    <row r="97" spans="1:9" s="529" customFormat="1" ht="19.350000000000001" customHeight="1">
      <c r="A97" s="531" t="s">
        <v>291</v>
      </c>
      <c r="B97" s="28">
        <v>7000000</v>
      </c>
      <c r="C97" s="187">
        <v>0</v>
      </c>
      <c r="D97" s="187">
        <v>0</v>
      </c>
      <c r="E97" s="28">
        <f t="shared" si="26"/>
        <v>7000000</v>
      </c>
      <c r="F97" s="187">
        <v>0</v>
      </c>
      <c r="G97" s="28">
        <f t="shared" si="27"/>
        <v>7000000</v>
      </c>
      <c r="I97" s="530"/>
    </row>
    <row r="98" spans="1:9" s="529" customFormat="1" ht="19.350000000000001" hidden="1" customHeight="1">
      <c r="A98" s="531" t="s">
        <v>660</v>
      </c>
      <c r="B98" s="28"/>
      <c r="C98" s="187"/>
      <c r="D98" s="187"/>
      <c r="E98" s="28"/>
      <c r="F98" s="187"/>
      <c r="G98" s="28"/>
      <c r="I98" s="530"/>
    </row>
    <row r="99" spans="1:9" s="529" customFormat="1" ht="19.350000000000001" customHeight="1">
      <c r="A99" s="531" t="s">
        <v>617</v>
      </c>
      <c r="B99" s="28">
        <v>3300000</v>
      </c>
      <c r="C99" s="187">
        <v>0</v>
      </c>
      <c r="D99" s="187">
        <v>0</v>
      </c>
      <c r="E99" s="28">
        <f t="shared" ref="E99:E105" si="28">+B99+C99+D99</f>
        <v>3300000</v>
      </c>
      <c r="F99" s="187">
        <v>0</v>
      </c>
      <c r="G99" s="28">
        <f t="shared" ref="G99:G105" si="29">+E99+F99</f>
        <v>3300000</v>
      </c>
      <c r="I99" s="530"/>
    </row>
    <row r="100" spans="1:9" s="529" customFormat="1" ht="19.350000000000001" customHeight="1">
      <c r="A100" s="531" t="s">
        <v>659</v>
      </c>
      <c r="B100" s="28">
        <v>1500000</v>
      </c>
      <c r="C100" s="187">
        <v>0</v>
      </c>
      <c r="D100" s="187">
        <v>0</v>
      </c>
      <c r="E100" s="28">
        <f t="shared" si="28"/>
        <v>1500000</v>
      </c>
      <c r="F100" s="187">
        <v>0</v>
      </c>
      <c r="G100" s="28">
        <f t="shared" si="29"/>
        <v>1500000</v>
      </c>
      <c r="I100" s="530"/>
    </row>
    <row r="101" spans="1:9" s="529" customFormat="1" ht="19.350000000000001" customHeight="1">
      <c r="A101" s="533" t="s">
        <v>841</v>
      </c>
      <c r="B101" s="28">
        <v>26000000</v>
      </c>
      <c r="C101" s="187">
        <v>0</v>
      </c>
      <c r="D101" s="187">
        <v>0</v>
      </c>
      <c r="E101" s="28">
        <f t="shared" si="28"/>
        <v>26000000</v>
      </c>
      <c r="F101" s="187">
        <v>0</v>
      </c>
      <c r="G101" s="28">
        <f t="shared" si="29"/>
        <v>26000000</v>
      </c>
      <c r="I101" s="530"/>
    </row>
    <row r="102" spans="1:9" s="529" customFormat="1" ht="19.350000000000001" customHeight="1">
      <c r="A102" s="531" t="s">
        <v>795</v>
      </c>
      <c r="B102" s="28">
        <v>1000000</v>
      </c>
      <c r="C102" s="187">
        <v>0</v>
      </c>
      <c r="D102" s="187">
        <v>0</v>
      </c>
      <c r="E102" s="28">
        <f t="shared" si="28"/>
        <v>1000000</v>
      </c>
      <c r="F102" s="187">
        <v>0</v>
      </c>
      <c r="G102" s="28">
        <f t="shared" si="29"/>
        <v>1000000</v>
      </c>
      <c r="I102" s="530"/>
    </row>
    <row r="103" spans="1:9" s="529" customFormat="1" ht="19.350000000000001" customHeight="1">
      <c r="A103" s="531" t="s">
        <v>796</v>
      </c>
      <c r="B103" s="28">
        <v>300000</v>
      </c>
      <c r="C103" s="187">
        <v>0</v>
      </c>
      <c r="D103" s="187">
        <v>0</v>
      </c>
      <c r="E103" s="28">
        <f t="shared" si="28"/>
        <v>300000</v>
      </c>
      <c r="F103" s="187">
        <v>0</v>
      </c>
      <c r="G103" s="28">
        <f t="shared" si="29"/>
        <v>300000</v>
      </c>
      <c r="I103" s="530"/>
    </row>
    <row r="104" spans="1:9" s="529" customFormat="1" ht="19.350000000000001" customHeight="1">
      <c r="A104" s="531" t="s">
        <v>885</v>
      </c>
      <c r="B104" s="28">
        <v>300000</v>
      </c>
      <c r="C104" s="187">
        <v>0</v>
      </c>
      <c r="D104" s="187">
        <v>0</v>
      </c>
      <c r="E104" s="28">
        <f t="shared" si="28"/>
        <v>300000</v>
      </c>
      <c r="F104" s="187">
        <v>0</v>
      </c>
      <c r="G104" s="28">
        <f t="shared" si="29"/>
        <v>300000</v>
      </c>
      <c r="I104" s="530"/>
    </row>
    <row r="105" spans="1:9" s="529" customFormat="1" ht="19.350000000000001" customHeight="1">
      <c r="A105" s="531" t="s">
        <v>797</v>
      </c>
      <c r="B105" s="28">
        <v>2000000</v>
      </c>
      <c r="C105" s="187">
        <v>0</v>
      </c>
      <c r="D105" s="28">
        <v>516911</v>
      </c>
      <c r="E105" s="28">
        <f t="shared" si="28"/>
        <v>2516911</v>
      </c>
      <c r="F105" s="187">
        <v>0</v>
      </c>
      <c r="G105" s="28">
        <f t="shared" si="29"/>
        <v>2516911</v>
      </c>
      <c r="I105" s="530"/>
    </row>
    <row r="106" spans="1:9" s="529" customFormat="1" ht="19.350000000000001" customHeight="1">
      <c r="A106" s="531" t="s">
        <v>618</v>
      </c>
      <c r="B106" s="544">
        <v>0</v>
      </c>
      <c r="C106" s="421">
        <v>0</v>
      </c>
      <c r="D106" s="544">
        <v>800000</v>
      </c>
      <c r="E106" s="544">
        <f>+B106+C106+D106</f>
        <v>800000</v>
      </c>
      <c r="F106" s="187">
        <v>0</v>
      </c>
      <c r="G106" s="544">
        <f>+E106+F106</f>
        <v>800000</v>
      </c>
      <c r="I106" s="530"/>
    </row>
    <row r="107" spans="1:9" s="529" customFormat="1" ht="19.350000000000001" customHeight="1">
      <c r="A107" s="528" t="s">
        <v>280</v>
      </c>
      <c r="B107" s="420">
        <f t="shared" ref="B107:G107" si="30">SUM(B108:B126)</f>
        <v>721154000</v>
      </c>
      <c r="C107" s="422">
        <f t="shared" si="30"/>
        <v>0</v>
      </c>
      <c r="D107" s="420">
        <f t="shared" si="30"/>
        <v>-101617153</v>
      </c>
      <c r="E107" s="420">
        <f t="shared" si="30"/>
        <v>619536847</v>
      </c>
      <c r="F107" s="422">
        <f t="shared" si="30"/>
        <v>0</v>
      </c>
      <c r="G107" s="420">
        <f t="shared" si="30"/>
        <v>619536847</v>
      </c>
      <c r="I107" s="530"/>
    </row>
    <row r="108" spans="1:9" s="529" customFormat="1" ht="19.350000000000001" customHeight="1">
      <c r="A108" s="531" t="s">
        <v>265</v>
      </c>
      <c r="B108" s="28">
        <v>180000000</v>
      </c>
      <c r="C108" s="187">
        <v>0</v>
      </c>
      <c r="D108" s="28">
        <v>47355339</v>
      </c>
      <c r="E108" s="28">
        <f t="shared" ref="E108:E126" si="31">+B108+C108+D108</f>
        <v>227355339</v>
      </c>
      <c r="F108" s="187">
        <v>0</v>
      </c>
      <c r="G108" s="28">
        <f t="shared" ref="G108:G126" si="32">+E108+F108</f>
        <v>227355339</v>
      </c>
      <c r="I108" s="530"/>
    </row>
    <row r="109" spans="1:9" s="545" customFormat="1" ht="19.350000000000001" customHeight="1">
      <c r="A109" s="531" t="s">
        <v>227</v>
      </c>
      <c r="B109" s="28">
        <v>7400000</v>
      </c>
      <c r="C109" s="187">
        <v>0</v>
      </c>
      <c r="D109" s="28">
        <v>1030700</v>
      </c>
      <c r="E109" s="28">
        <f t="shared" si="31"/>
        <v>8430700</v>
      </c>
      <c r="F109" s="187">
        <v>0</v>
      </c>
      <c r="G109" s="28">
        <f t="shared" si="32"/>
        <v>8430700</v>
      </c>
      <c r="I109" s="546"/>
    </row>
    <row r="110" spans="1:9" s="529" customFormat="1" ht="19.350000000000001" customHeight="1">
      <c r="A110" s="531" t="s">
        <v>228</v>
      </c>
      <c r="B110" s="28">
        <v>3000000</v>
      </c>
      <c r="C110" s="187">
        <v>0</v>
      </c>
      <c r="D110" s="28">
        <v>7520000</v>
      </c>
      <c r="E110" s="28">
        <f t="shared" si="31"/>
        <v>10520000</v>
      </c>
      <c r="F110" s="187">
        <v>0</v>
      </c>
      <c r="G110" s="28">
        <f t="shared" si="32"/>
        <v>10520000</v>
      </c>
      <c r="I110" s="530"/>
    </row>
    <row r="111" spans="1:9" s="529" customFormat="1" ht="19.350000000000001" customHeight="1">
      <c r="A111" s="531" t="s">
        <v>229</v>
      </c>
      <c r="B111" s="28">
        <v>800000</v>
      </c>
      <c r="C111" s="187">
        <v>0</v>
      </c>
      <c r="D111" s="28">
        <v>2002437</v>
      </c>
      <c r="E111" s="28">
        <f t="shared" si="31"/>
        <v>2802437</v>
      </c>
      <c r="F111" s="187">
        <v>0</v>
      </c>
      <c r="G111" s="28">
        <f t="shared" si="32"/>
        <v>2802437</v>
      </c>
      <c r="I111" s="530"/>
    </row>
    <row r="112" spans="1:9" s="529" customFormat="1" ht="19.350000000000001" customHeight="1">
      <c r="A112" s="531" t="s">
        <v>230</v>
      </c>
      <c r="B112" s="28">
        <v>2650000</v>
      </c>
      <c r="C112" s="187">
        <v>0</v>
      </c>
      <c r="D112" s="28">
        <v>1214759</v>
      </c>
      <c r="E112" s="28">
        <f t="shared" si="31"/>
        <v>3864759</v>
      </c>
      <c r="F112" s="187">
        <v>0</v>
      </c>
      <c r="G112" s="28">
        <f t="shared" si="32"/>
        <v>3864759</v>
      </c>
      <c r="I112" s="530"/>
    </row>
    <row r="113" spans="1:9" s="529" customFormat="1" ht="19.350000000000001" customHeight="1">
      <c r="A113" s="531" t="s">
        <v>231</v>
      </c>
      <c r="B113" s="28">
        <v>8500000</v>
      </c>
      <c r="C113" s="187">
        <v>0</v>
      </c>
      <c r="D113" s="28">
        <v>19941478</v>
      </c>
      <c r="E113" s="28">
        <f t="shared" si="31"/>
        <v>28441478</v>
      </c>
      <c r="F113" s="187">
        <v>0</v>
      </c>
      <c r="G113" s="28">
        <f t="shared" si="32"/>
        <v>28441478</v>
      </c>
      <c r="I113" s="530"/>
    </row>
    <row r="114" spans="1:9" s="529" customFormat="1" ht="19.350000000000001" customHeight="1">
      <c r="A114" s="531" t="s">
        <v>798</v>
      </c>
      <c r="B114" s="28">
        <v>80802000</v>
      </c>
      <c r="C114" s="187">
        <v>0</v>
      </c>
      <c r="D114" s="28">
        <v>11806207</v>
      </c>
      <c r="E114" s="28">
        <f t="shared" si="31"/>
        <v>92608207</v>
      </c>
      <c r="F114" s="187">
        <v>0</v>
      </c>
      <c r="G114" s="28">
        <f t="shared" si="32"/>
        <v>92608207</v>
      </c>
      <c r="I114" s="530"/>
    </row>
    <row r="115" spans="1:9" s="529" customFormat="1" ht="19.350000000000001" customHeight="1">
      <c r="A115" s="531" t="s">
        <v>232</v>
      </c>
      <c r="B115" s="28">
        <v>148958000</v>
      </c>
      <c r="C115" s="187">
        <v>0</v>
      </c>
      <c r="D115" s="327">
        <v>-148788208</v>
      </c>
      <c r="E115" s="28">
        <f t="shared" si="31"/>
        <v>169792</v>
      </c>
      <c r="F115" s="187">
        <v>0</v>
      </c>
      <c r="G115" s="28">
        <f t="shared" si="32"/>
        <v>169792</v>
      </c>
      <c r="I115" s="530"/>
    </row>
    <row r="116" spans="1:9" s="529" customFormat="1" ht="19.350000000000001" customHeight="1">
      <c r="A116" s="531" t="s">
        <v>233</v>
      </c>
      <c r="B116" s="28">
        <v>600000</v>
      </c>
      <c r="C116" s="187">
        <v>0</v>
      </c>
      <c r="D116" s="187">
        <v>0</v>
      </c>
      <c r="E116" s="28">
        <f t="shared" si="31"/>
        <v>600000</v>
      </c>
      <c r="F116" s="187">
        <v>0</v>
      </c>
      <c r="G116" s="28">
        <f t="shared" si="32"/>
        <v>600000</v>
      </c>
      <c r="I116" s="530"/>
    </row>
    <row r="117" spans="1:9" s="529" customFormat="1" ht="27.95" customHeight="1">
      <c r="A117" s="547" t="s">
        <v>865</v>
      </c>
      <c r="B117" s="28">
        <v>4000000</v>
      </c>
      <c r="C117" s="187">
        <v>0</v>
      </c>
      <c r="D117" s="187">
        <v>0</v>
      </c>
      <c r="E117" s="28">
        <f t="shared" si="31"/>
        <v>4000000</v>
      </c>
      <c r="F117" s="187">
        <v>0</v>
      </c>
      <c r="G117" s="28">
        <f t="shared" si="32"/>
        <v>4000000</v>
      </c>
      <c r="I117" s="530"/>
    </row>
    <row r="118" spans="1:9" s="529" customFormat="1" ht="19.350000000000001" customHeight="1">
      <c r="A118" s="547" t="s">
        <v>842</v>
      </c>
      <c r="B118" s="28">
        <v>8000000</v>
      </c>
      <c r="C118" s="187">
        <v>0</v>
      </c>
      <c r="D118" s="187">
        <v>0</v>
      </c>
      <c r="E118" s="28">
        <f t="shared" si="31"/>
        <v>8000000</v>
      </c>
      <c r="F118" s="187">
        <v>0</v>
      </c>
      <c r="G118" s="28">
        <f t="shared" si="32"/>
        <v>8000000</v>
      </c>
      <c r="I118" s="530"/>
    </row>
    <row r="119" spans="1:9" s="529" customFormat="1" ht="27.95" customHeight="1">
      <c r="A119" s="547" t="s">
        <v>843</v>
      </c>
      <c r="B119" s="377">
        <v>3000000</v>
      </c>
      <c r="C119" s="379">
        <v>0</v>
      </c>
      <c r="D119" s="379">
        <v>0</v>
      </c>
      <c r="E119" s="377">
        <f t="shared" si="31"/>
        <v>3000000</v>
      </c>
      <c r="F119" s="379">
        <v>0</v>
      </c>
      <c r="G119" s="377">
        <f t="shared" si="32"/>
        <v>3000000</v>
      </c>
      <c r="I119" s="530"/>
    </row>
    <row r="120" spans="1:9" s="529" customFormat="1" ht="27.95" customHeight="1">
      <c r="A120" s="547" t="s">
        <v>866</v>
      </c>
      <c r="B120" s="28">
        <v>1500000</v>
      </c>
      <c r="C120" s="187">
        <v>0</v>
      </c>
      <c r="D120" s="28">
        <v>544693</v>
      </c>
      <c r="E120" s="28">
        <f t="shared" si="31"/>
        <v>2044693</v>
      </c>
      <c r="F120" s="187">
        <v>0</v>
      </c>
      <c r="G120" s="28">
        <f t="shared" si="32"/>
        <v>2044693</v>
      </c>
      <c r="I120" s="530"/>
    </row>
    <row r="121" spans="1:9" s="529" customFormat="1" ht="19.350000000000001" customHeight="1">
      <c r="A121" s="531" t="s">
        <v>635</v>
      </c>
      <c r="B121" s="28">
        <v>14000000</v>
      </c>
      <c r="C121" s="187">
        <v>0</v>
      </c>
      <c r="D121" s="187">
        <v>0</v>
      </c>
      <c r="E121" s="28">
        <f t="shared" si="31"/>
        <v>14000000</v>
      </c>
      <c r="F121" s="187">
        <v>0</v>
      </c>
      <c r="G121" s="28">
        <f t="shared" si="32"/>
        <v>14000000</v>
      </c>
      <c r="I121" s="530"/>
    </row>
    <row r="122" spans="1:9" s="529" customFormat="1" ht="19.350000000000001" customHeight="1">
      <c r="A122" s="531" t="s">
        <v>320</v>
      </c>
      <c r="B122" s="28">
        <v>17000000</v>
      </c>
      <c r="C122" s="187">
        <v>0</v>
      </c>
      <c r="D122" s="187">
        <v>0</v>
      </c>
      <c r="E122" s="28">
        <f t="shared" si="31"/>
        <v>17000000</v>
      </c>
      <c r="F122" s="187">
        <v>0</v>
      </c>
      <c r="G122" s="28">
        <f t="shared" si="32"/>
        <v>17000000</v>
      </c>
      <c r="I122" s="530"/>
    </row>
    <row r="123" spans="1:9" s="529" customFormat="1" ht="19.350000000000001" customHeight="1">
      <c r="A123" s="531" t="s">
        <v>619</v>
      </c>
      <c r="B123" s="28">
        <v>105000000</v>
      </c>
      <c r="C123" s="187">
        <v>0</v>
      </c>
      <c r="D123" s="28">
        <v>9541970</v>
      </c>
      <c r="E123" s="28">
        <f t="shared" si="31"/>
        <v>114541970</v>
      </c>
      <c r="F123" s="187">
        <v>0</v>
      </c>
      <c r="G123" s="28">
        <f t="shared" si="32"/>
        <v>114541970</v>
      </c>
      <c r="I123" s="530"/>
    </row>
    <row r="124" spans="1:9" s="529" customFormat="1" ht="19.350000000000001" customHeight="1">
      <c r="A124" s="531" t="s">
        <v>338</v>
      </c>
      <c r="B124" s="28">
        <v>91944000</v>
      </c>
      <c r="C124" s="187">
        <v>0</v>
      </c>
      <c r="D124" s="28">
        <f>-56948228-1600000</f>
        <v>-58548228</v>
      </c>
      <c r="E124" s="28">
        <f t="shared" si="31"/>
        <v>33395772</v>
      </c>
      <c r="F124" s="187">
        <v>0</v>
      </c>
      <c r="G124" s="28">
        <f t="shared" si="32"/>
        <v>33395772</v>
      </c>
      <c r="I124" s="530"/>
    </row>
    <row r="125" spans="1:9" s="529" customFormat="1" ht="19.350000000000001" customHeight="1">
      <c r="A125" s="531" t="s">
        <v>844</v>
      </c>
      <c r="B125" s="28">
        <v>40000000</v>
      </c>
      <c r="C125" s="187">
        <v>0</v>
      </c>
      <c r="D125" s="28">
        <v>4761700</v>
      </c>
      <c r="E125" s="28">
        <f t="shared" si="31"/>
        <v>44761700</v>
      </c>
      <c r="F125" s="187">
        <v>0</v>
      </c>
      <c r="G125" s="28">
        <f t="shared" si="32"/>
        <v>44761700</v>
      </c>
      <c r="I125" s="530"/>
    </row>
    <row r="126" spans="1:9" s="529" customFormat="1" ht="19.350000000000001" customHeight="1">
      <c r="A126" s="548" t="s">
        <v>845</v>
      </c>
      <c r="B126" s="28">
        <v>4000000</v>
      </c>
      <c r="C126" s="187">
        <v>0</v>
      </c>
      <c r="D126" s="187">
        <v>0</v>
      </c>
      <c r="E126" s="28">
        <f t="shared" si="31"/>
        <v>4000000</v>
      </c>
      <c r="F126" s="187">
        <v>0</v>
      </c>
      <c r="G126" s="28">
        <f t="shared" si="32"/>
        <v>4000000</v>
      </c>
      <c r="I126" s="530"/>
    </row>
    <row r="127" spans="1:9" s="529" customFormat="1" ht="22.5" customHeight="1" thickBot="1">
      <c r="A127" s="528" t="s">
        <v>581</v>
      </c>
      <c r="B127" s="348">
        <f t="shared" ref="B127:G127" si="33">B5+B27+B39+B43+B55+B63</f>
        <v>3156743000</v>
      </c>
      <c r="C127" s="423">
        <f t="shared" si="33"/>
        <v>0</v>
      </c>
      <c r="D127" s="348">
        <f t="shared" si="33"/>
        <v>-4000000</v>
      </c>
      <c r="E127" s="348">
        <f t="shared" si="33"/>
        <v>3152743000</v>
      </c>
      <c r="F127" s="423">
        <f t="shared" si="33"/>
        <v>0</v>
      </c>
      <c r="G127" s="348">
        <f t="shared" si="33"/>
        <v>3152743000</v>
      </c>
      <c r="I127" s="530"/>
    </row>
    <row r="128" spans="1:9" ht="17.25" thickTop="1">
      <c r="B128" s="549"/>
      <c r="C128" s="549"/>
      <c r="D128" s="550"/>
      <c r="E128" s="549"/>
      <c r="F128" s="551"/>
      <c r="G128" s="536"/>
    </row>
  </sheetData>
  <printOptions horizontalCentered="1"/>
  <pageMargins left="0.7" right="0.7" top="1.25" bottom="0.7" header="0.5" footer="0.25"/>
  <pageSetup paperSize="9" scale="81" firstPageNumber="15" orientation="portrait" useFirstPageNumber="1" horizontalDpi="300" verticalDpi="300" r:id="rId1"/>
  <headerFooter alignWithMargins="0">
    <oddHeader>&amp;C&amp;"Arabic Transparent,Regular"&amp;20
&amp;"+,Bold"___________________________________________________________&amp;R&amp;"+,Regular"&amp;12  
  مملكة البحرين 
  الحساب الختامي الموحد للدولة للسنة المالية المنتهية في 31 ديسمبر 2014</oddHeader>
    <oddFooter>&amp;C&amp;"Arabic Transparent,Bold"&amp;20___________________________________________________________&amp;"Arabic Transparent,Regular"&amp;14
&amp;"+,Regular"&amp;16&amp;P</oddFooter>
  </headerFooter>
  <rowBreaks count="1" manualBreakCount="1">
    <brk id="44"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73"/>
  <sheetViews>
    <sheetView rightToLeft="1" view="pageBreakPreview" topLeftCell="A36" zoomScaleNormal="100" zoomScaleSheetLayoutView="100" zoomScalePageLayoutView="80" workbookViewId="0">
      <selection activeCell="K57" sqref="K57"/>
    </sheetView>
  </sheetViews>
  <sheetFormatPr defaultRowHeight="12.75"/>
  <cols>
    <col min="1" max="1" width="41.42578125" style="226" customWidth="1"/>
    <col min="2" max="2" width="16.28515625" style="360" customWidth="1"/>
    <col min="3" max="3" width="14" style="360" customWidth="1"/>
    <col min="4" max="4" width="14.5703125" style="360" customWidth="1"/>
    <col min="5" max="5" width="13.140625" style="360" customWidth="1"/>
    <col min="6" max="6" width="14.140625" style="360" customWidth="1"/>
    <col min="7" max="7" width="15.28515625" style="360" customWidth="1"/>
    <col min="8" max="8" width="15" style="360" customWidth="1"/>
    <col min="9" max="9" width="17.85546875" style="360" customWidth="1"/>
    <col min="10" max="10" width="17.7109375" style="360" customWidth="1"/>
    <col min="11" max="11" width="16.7109375" style="360" customWidth="1"/>
    <col min="12" max="16384" width="9.140625" style="226"/>
  </cols>
  <sheetData>
    <row r="1" spans="1:11" s="554" customFormat="1" ht="33" customHeight="1">
      <c r="A1" s="452" t="s">
        <v>662</v>
      </c>
      <c r="B1" s="452"/>
      <c r="C1" s="452"/>
      <c r="D1" s="452"/>
      <c r="E1" s="452"/>
      <c r="F1" s="452"/>
      <c r="G1" s="452"/>
      <c r="H1" s="452"/>
      <c r="I1" s="452"/>
      <c r="J1" s="452"/>
      <c r="K1" s="351"/>
    </row>
    <row r="2" spans="1:11" s="109" customFormat="1" ht="21.6" customHeight="1">
      <c r="A2" s="352"/>
      <c r="B2" s="353"/>
      <c r="C2" s="353"/>
      <c r="D2" s="353"/>
      <c r="E2" s="353"/>
      <c r="F2" s="353"/>
      <c r="G2" s="353"/>
      <c r="H2" s="353"/>
      <c r="I2" s="353"/>
      <c r="J2" s="353"/>
      <c r="K2" s="362" t="s">
        <v>517</v>
      </c>
    </row>
    <row r="3" spans="1:11" s="555" customFormat="1" ht="48" customHeight="1">
      <c r="A3" s="363" t="s">
        <v>212</v>
      </c>
      <c r="B3" s="364" t="s">
        <v>25</v>
      </c>
      <c r="C3" s="364" t="s">
        <v>26</v>
      </c>
      <c r="D3" s="365" t="s">
        <v>814</v>
      </c>
      <c r="E3" s="365" t="s">
        <v>633</v>
      </c>
      <c r="F3" s="364" t="s">
        <v>27</v>
      </c>
      <c r="G3" s="365" t="s">
        <v>634</v>
      </c>
      <c r="H3" s="365" t="s">
        <v>886</v>
      </c>
      <c r="I3" s="366" t="s">
        <v>2</v>
      </c>
      <c r="J3" s="366" t="s">
        <v>573</v>
      </c>
      <c r="K3" s="367" t="s">
        <v>827</v>
      </c>
    </row>
    <row r="4" spans="1:11" s="358" customFormat="1" ht="27.2" customHeight="1">
      <c r="A4" s="368" t="s">
        <v>873</v>
      </c>
      <c r="B4" s="44">
        <v>4096063</v>
      </c>
      <c r="C4" s="44">
        <v>4294035</v>
      </c>
      <c r="D4" s="44">
        <v>89810</v>
      </c>
      <c r="E4" s="44">
        <v>102236</v>
      </c>
      <c r="F4" s="44">
        <v>5445</v>
      </c>
      <c r="G4" s="44">
        <v>11034500</v>
      </c>
      <c r="H4" s="556">
        <v>0</v>
      </c>
      <c r="I4" s="556">
        <f>SUM(B4:H4)</f>
        <v>19622089</v>
      </c>
      <c r="J4" s="556">
        <v>19622090</v>
      </c>
      <c r="K4" s="556">
        <v>17931596</v>
      </c>
    </row>
    <row r="5" spans="1:11" s="358" customFormat="1" ht="27.2" customHeight="1">
      <c r="A5" s="368" t="s">
        <v>570</v>
      </c>
      <c r="B5" s="44">
        <v>353459635</v>
      </c>
      <c r="C5" s="44">
        <v>48320607</v>
      </c>
      <c r="D5" s="44">
        <v>47385757</v>
      </c>
      <c r="E5" s="44">
        <v>17989697</v>
      </c>
      <c r="F5" s="44">
        <v>45595367</v>
      </c>
      <c r="G5" s="557">
        <v>0</v>
      </c>
      <c r="H5" s="556">
        <v>1724282</v>
      </c>
      <c r="I5" s="556">
        <f t="shared" ref="I5:I24" si="0">SUM(B5:H5)</f>
        <v>514475345</v>
      </c>
      <c r="J5" s="556">
        <v>504080000</v>
      </c>
      <c r="K5" s="556">
        <v>465097894</v>
      </c>
    </row>
    <row r="6" spans="1:11" s="358" customFormat="1" ht="27.2" customHeight="1">
      <c r="A6" s="368" t="s">
        <v>194</v>
      </c>
      <c r="B6" s="44">
        <v>315774816</v>
      </c>
      <c r="C6" s="44">
        <v>23029453</v>
      </c>
      <c r="D6" s="44">
        <v>7187858</v>
      </c>
      <c r="E6" s="44">
        <v>5755505</v>
      </c>
      <c r="F6" s="44">
        <v>6662572</v>
      </c>
      <c r="G6" s="557">
        <v>0</v>
      </c>
      <c r="H6" s="556">
        <v>0</v>
      </c>
      <c r="I6" s="556">
        <f t="shared" si="0"/>
        <v>358410204</v>
      </c>
      <c r="J6" s="556">
        <v>355500000</v>
      </c>
      <c r="K6" s="556">
        <v>324731640</v>
      </c>
    </row>
    <row r="7" spans="1:11" s="358" customFormat="1" ht="27.2" customHeight="1">
      <c r="A7" s="368" t="s">
        <v>261</v>
      </c>
      <c r="B7" s="557">
        <v>0</v>
      </c>
      <c r="C7" s="557">
        <v>0</v>
      </c>
      <c r="D7" s="557">
        <v>0</v>
      </c>
      <c r="E7" s="557">
        <v>0</v>
      </c>
      <c r="F7" s="557">
        <v>0</v>
      </c>
      <c r="G7" s="556">
        <v>39345280</v>
      </c>
      <c r="H7" s="556">
        <v>0</v>
      </c>
      <c r="I7" s="556">
        <f t="shared" si="0"/>
        <v>39345280</v>
      </c>
      <c r="J7" s="556">
        <v>39345280</v>
      </c>
      <c r="K7" s="556">
        <v>32200000</v>
      </c>
    </row>
    <row r="8" spans="1:11" s="358" customFormat="1" ht="27.2" customHeight="1">
      <c r="A8" s="368" t="s">
        <v>558</v>
      </c>
      <c r="B8" s="44">
        <v>2077208</v>
      </c>
      <c r="C8" s="44">
        <v>395773</v>
      </c>
      <c r="D8" s="44">
        <v>21363</v>
      </c>
      <c r="E8" s="44">
        <v>53942</v>
      </c>
      <c r="F8" s="44">
        <v>11191</v>
      </c>
      <c r="G8" s="557">
        <v>0</v>
      </c>
      <c r="H8" s="556">
        <v>0</v>
      </c>
      <c r="I8" s="556">
        <f t="shared" si="0"/>
        <v>2559477</v>
      </c>
      <c r="J8" s="556">
        <v>2559478</v>
      </c>
      <c r="K8" s="556">
        <v>2221688</v>
      </c>
    </row>
    <row r="9" spans="1:11" s="358" customFormat="1" ht="27.2" customHeight="1">
      <c r="A9" s="368" t="s">
        <v>195</v>
      </c>
      <c r="B9" s="44">
        <v>21274147</v>
      </c>
      <c r="C9" s="44">
        <v>10409053</v>
      </c>
      <c r="D9" s="44">
        <v>559128</v>
      </c>
      <c r="E9" s="44">
        <v>606316</v>
      </c>
      <c r="F9" s="44">
        <v>1008270</v>
      </c>
      <c r="G9" s="557">
        <v>0</v>
      </c>
      <c r="H9" s="556">
        <v>60905</v>
      </c>
      <c r="I9" s="556">
        <f t="shared" si="0"/>
        <v>33917819</v>
      </c>
      <c r="J9" s="556">
        <v>30932395</v>
      </c>
      <c r="K9" s="556">
        <v>35022820</v>
      </c>
    </row>
    <row r="10" spans="1:11" s="358" customFormat="1" ht="27.2" customHeight="1">
      <c r="A10" s="368" t="s">
        <v>557</v>
      </c>
      <c r="B10" s="44">
        <v>11062515</v>
      </c>
      <c r="C10" s="44">
        <v>4426744</v>
      </c>
      <c r="D10" s="44">
        <v>336753</v>
      </c>
      <c r="E10" s="44">
        <v>181337</v>
      </c>
      <c r="F10" s="44">
        <v>404588</v>
      </c>
      <c r="G10" s="44">
        <v>42399</v>
      </c>
      <c r="H10" s="556">
        <v>192500</v>
      </c>
      <c r="I10" s="556">
        <f t="shared" si="0"/>
        <v>16646836</v>
      </c>
      <c r="J10" s="556">
        <v>16646836</v>
      </c>
      <c r="K10" s="556">
        <v>14968658</v>
      </c>
    </row>
    <row r="11" spans="1:11" s="358" customFormat="1" ht="27.2" customHeight="1">
      <c r="A11" s="368" t="s">
        <v>196</v>
      </c>
      <c r="B11" s="44">
        <v>280914841</v>
      </c>
      <c r="C11" s="44">
        <v>36192932</v>
      </c>
      <c r="D11" s="44">
        <v>4621509</v>
      </c>
      <c r="E11" s="44">
        <v>2676419</v>
      </c>
      <c r="F11" s="44">
        <v>2041764</v>
      </c>
      <c r="G11" s="557">
        <v>0</v>
      </c>
      <c r="H11" s="556">
        <v>75000</v>
      </c>
      <c r="I11" s="556">
        <f t="shared" si="0"/>
        <v>326522465</v>
      </c>
      <c r="J11" s="556">
        <v>330100000</v>
      </c>
      <c r="K11" s="556">
        <v>318883208</v>
      </c>
    </row>
    <row r="12" spans="1:11" s="358" customFormat="1" ht="27.2" customHeight="1">
      <c r="A12" s="368" t="s">
        <v>197</v>
      </c>
      <c r="B12" s="44">
        <v>153558702</v>
      </c>
      <c r="C12" s="44">
        <v>36021099</v>
      </c>
      <c r="D12" s="44">
        <v>66013096</v>
      </c>
      <c r="E12" s="44">
        <v>1629964</v>
      </c>
      <c r="F12" s="44">
        <v>5333396</v>
      </c>
      <c r="G12" s="557">
        <v>0</v>
      </c>
      <c r="H12" s="556">
        <v>196778</v>
      </c>
      <c r="I12" s="556">
        <f t="shared" si="0"/>
        <v>262753035</v>
      </c>
      <c r="J12" s="556">
        <v>248721930</v>
      </c>
      <c r="K12" s="556">
        <v>249775333</v>
      </c>
    </row>
    <row r="13" spans="1:11" s="560" customFormat="1" ht="42.75">
      <c r="A13" s="369" t="s">
        <v>874</v>
      </c>
      <c r="B13" s="558">
        <v>9587426</v>
      </c>
      <c r="C13" s="558">
        <v>1444162</v>
      </c>
      <c r="D13" s="558">
        <v>511605</v>
      </c>
      <c r="E13" s="558">
        <v>129618</v>
      </c>
      <c r="F13" s="558">
        <v>141447</v>
      </c>
      <c r="G13" s="558">
        <v>6000009</v>
      </c>
      <c r="H13" s="559">
        <v>0</v>
      </c>
      <c r="I13" s="559">
        <f t="shared" si="0"/>
        <v>17814267</v>
      </c>
      <c r="J13" s="559">
        <v>17814267</v>
      </c>
      <c r="K13" s="559">
        <v>17505393</v>
      </c>
    </row>
    <row r="14" spans="1:11" s="358" customFormat="1" ht="27.2" customHeight="1">
      <c r="A14" s="368" t="s">
        <v>262</v>
      </c>
      <c r="B14" s="44">
        <v>5145990</v>
      </c>
      <c r="C14" s="44">
        <v>832557</v>
      </c>
      <c r="D14" s="44">
        <v>143535</v>
      </c>
      <c r="E14" s="44">
        <v>62476</v>
      </c>
      <c r="F14" s="44">
        <v>43891</v>
      </c>
      <c r="G14" s="557">
        <v>0</v>
      </c>
      <c r="H14" s="556">
        <v>400000</v>
      </c>
      <c r="I14" s="556">
        <f t="shared" si="0"/>
        <v>6628449</v>
      </c>
      <c r="J14" s="556">
        <v>6667000</v>
      </c>
      <c r="K14" s="556">
        <v>6164974</v>
      </c>
    </row>
    <row r="15" spans="1:11" s="358" customFormat="1" ht="27.2" customHeight="1">
      <c r="A15" s="368" t="s">
        <v>198</v>
      </c>
      <c r="B15" s="44">
        <v>3320590</v>
      </c>
      <c r="C15" s="44">
        <v>4122891</v>
      </c>
      <c r="D15" s="44">
        <v>109491</v>
      </c>
      <c r="E15" s="44">
        <v>155729</v>
      </c>
      <c r="F15" s="44">
        <v>426089</v>
      </c>
      <c r="G15" s="44">
        <v>2919438</v>
      </c>
      <c r="H15" s="556">
        <v>1664740</v>
      </c>
      <c r="I15" s="556">
        <f t="shared" si="0"/>
        <v>12718968</v>
      </c>
      <c r="J15" s="556">
        <v>13093000</v>
      </c>
      <c r="K15" s="556">
        <v>12337237</v>
      </c>
    </row>
    <row r="16" spans="1:11" s="358" customFormat="1" ht="27.2" customHeight="1">
      <c r="A16" s="368" t="s">
        <v>590</v>
      </c>
      <c r="B16" s="44">
        <v>1115295</v>
      </c>
      <c r="C16" s="44">
        <v>296500</v>
      </c>
      <c r="D16" s="44">
        <v>23168</v>
      </c>
      <c r="E16" s="44">
        <v>60929</v>
      </c>
      <c r="F16" s="44">
        <v>247790</v>
      </c>
      <c r="G16" s="557">
        <v>0</v>
      </c>
      <c r="H16" s="556">
        <v>0</v>
      </c>
      <c r="I16" s="556">
        <f t="shared" si="0"/>
        <v>1743682</v>
      </c>
      <c r="J16" s="556">
        <v>1743684</v>
      </c>
      <c r="K16" s="556">
        <v>1452000</v>
      </c>
    </row>
    <row r="17" spans="1:11" s="358" customFormat="1" ht="27.2" customHeight="1">
      <c r="A17" s="368" t="s">
        <v>670</v>
      </c>
      <c r="B17" s="44">
        <v>8973000</v>
      </c>
      <c r="C17" s="44">
        <v>4238196</v>
      </c>
      <c r="D17" s="44">
        <v>664257</v>
      </c>
      <c r="E17" s="44">
        <v>166422</v>
      </c>
      <c r="F17" s="44">
        <v>325563</v>
      </c>
      <c r="G17" s="44">
        <v>40000</v>
      </c>
      <c r="H17" s="556">
        <v>14410125</v>
      </c>
      <c r="I17" s="556">
        <f>SUM(B17:H17)</f>
        <v>28817563</v>
      </c>
      <c r="J17" s="556">
        <v>28817564</v>
      </c>
      <c r="K17" s="556">
        <v>26712404</v>
      </c>
    </row>
    <row r="18" spans="1:11" s="358" customFormat="1" ht="27.2" customHeight="1">
      <c r="A18" s="368" t="s">
        <v>809</v>
      </c>
      <c r="B18" s="44">
        <v>468423</v>
      </c>
      <c r="C18" s="44">
        <v>223509</v>
      </c>
      <c r="D18" s="44">
        <v>36040</v>
      </c>
      <c r="E18" s="44">
        <v>86037</v>
      </c>
      <c r="F18" s="44">
        <v>897</v>
      </c>
      <c r="G18" s="557">
        <v>0</v>
      </c>
      <c r="H18" s="556">
        <v>0</v>
      </c>
      <c r="I18" s="556">
        <f>SUM(B18:H18)</f>
        <v>814906</v>
      </c>
      <c r="J18" s="556">
        <v>2000000</v>
      </c>
      <c r="K18" s="556">
        <v>175291</v>
      </c>
    </row>
    <row r="19" spans="1:11" s="358" customFormat="1" ht="27.2" customHeight="1">
      <c r="A19" s="368" t="s">
        <v>887</v>
      </c>
      <c r="B19" s="44">
        <v>2587950</v>
      </c>
      <c r="C19" s="44">
        <v>522798</v>
      </c>
      <c r="D19" s="44">
        <v>55998</v>
      </c>
      <c r="E19" s="44">
        <v>37704</v>
      </c>
      <c r="F19" s="44">
        <v>14460</v>
      </c>
      <c r="G19" s="557">
        <v>0</v>
      </c>
      <c r="H19" s="556">
        <v>0</v>
      </c>
      <c r="I19" s="556">
        <f>SUM(B19:H19)</f>
        <v>3218910</v>
      </c>
      <c r="J19" s="556">
        <v>3720811</v>
      </c>
      <c r="K19" s="556">
        <v>2785164</v>
      </c>
    </row>
    <row r="20" spans="1:11" s="358" customFormat="1" ht="27.2" customHeight="1">
      <c r="A20" s="368" t="s">
        <v>888</v>
      </c>
      <c r="B20" s="44">
        <v>874710</v>
      </c>
      <c r="C20" s="44">
        <v>107808</v>
      </c>
      <c r="D20" s="44">
        <v>25553</v>
      </c>
      <c r="E20" s="44">
        <v>4568</v>
      </c>
      <c r="F20" s="44">
        <v>741</v>
      </c>
      <c r="G20" s="557">
        <v>0</v>
      </c>
      <c r="H20" s="556">
        <v>0</v>
      </c>
      <c r="I20" s="556">
        <f>SUM(B20:H20)</f>
        <v>1013380</v>
      </c>
      <c r="J20" s="556">
        <v>1083342</v>
      </c>
      <c r="K20" s="556">
        <v>999535</v>
      </c>
    </row>
    <row r="21" spans="1:11" s="358" customFormat="1" ht="27.2" customHeight="1">
      <c r="A21" s="368" t="s">
        <v>911</v>
      </c>
      <c r="B21" s="44">
        <v>276130</v>
      </c>
      <c r="C21" s="44">
        <v>267511</v>
      </c>
      <c r="D21" s="44">
        <v>5254</v>
      </c>
      <c r="E21" s="44">
        <v>4592</v>
      </c>
      <c r="F21" s="44">
        <v>3324</v>
      </c>
      <c r="G21" s="557">
        <v>0</v>
      </c>
      <c r="H21" s="556">
        <v>0</v>
      </c>
      <c r="I21" s="556">
        <f>SUM(B21:H21)</f>
        <v>556811</v>
      </c>
      <c r="J21" s="556">
        <v>579000</v>
      </c>
      <c r="K21" s="556">
        <v>291714</v>
      </c>
    </row>
    <row r="22" spans="1:11" s="358" customFormat="1" ht="27.2" customHeight="1">
      <c r="A22" s="368" t="s">
        <v>279</v>
      </c>
      <c r="B22" s="44">
        <v>7431576</v>
      </c>
      <c r="C22" s="44">
        <v>3590031</v>
      </c>
      <c r="D22" s="44">
        <v>143911</v>
      </c>
      <c r="E22" s="44">
        <v>241993</v>
      </c>
      <c r="F22" s="44">
        <v>160059</v>
      </c>
      <c r="G22" s="557">
        <v>0</v>
      </c>
      <c r="H22" s="556">
        <v>0</v>
      </c>
      <c r="I22" s="556">
        <f t="shared" si="0"/>
        <v>11567570</v>
      </c>
      <c r="J22" s="556">
        <v>11771480</v>
      </c>
      <c r="K22" s="556">
        <v>11284851</v>
      </c>
    </row>
    <row r="23" spans="1:11" s="358" customFormat="1" ht="27.2" customHeight="1">
      <c r="A23" s="368" t="s">
        <v>323</v>
      </c>
      <c r="B23" s="44">
        <v>4274753</v>
      </c>
      <c r="C23" s="44">
        <v>759382</v>
      </c>
      <c r="D23" s="44">
        <v>127605</v>
      </c>
      <c r="E23" s="44">
        <v>46519</v>
      </c>
      <c r="F23" s="44">
        <v>235627</v>
      </c>
      <c r="G23" s="557">
        <v>0</v>
      </c>
      <c r="H23" s="556">
        <v>0</v>
      </c>
      <c r="I23" s="556">
        <f>SUM(B23:H23)</f>
        <v>5443886</v>
      </c>
      <c r="J23" s="556">
        <v>5443886</v>
      </c>
      <c r="K23" s="556">
        <v>5360542</v>
      </c>
    </row>
    <row r="24" spans="1:11" s="358" customFormat="1" ht="18" hidden="1" customHeight="1">
      <c r="A24" s="354" t="s">
        <v>589</v>
      </c>
      <c r="B24" s="284"/>
      <c r="C24" s="283"/>
      <c r="D24" s="284"/>
      <c r="E24" s="284"/>
      <c r="F24" s="284"/>
      <c r="G24" s="283"/>
      <c r="H24" s="283"/>
      <c r="I24" s="283">
        <f t="shared" si="0"/>
        <v>0</v>
      </c>
      <c r="J24" s="283">
        <v>0</v>
      </c>
      <c r="K24" s="284">
        <v>0</v>
      </c>
    </row>
    <row r="25" spans="1:11" s="561" customFormat="1" ht="33" customHeight="1">
      <c r="A25" s="453" t="s">
        <v>668</v>
      </c>
      <c r="B25" s="453"/>
      <c r="C25" s="453"/>
      <c r="D25" s="453"/>
      <c r="E25" s="453"/>
      <c r="F25" s="453"/>
      <c r="G25" s="453"/>
      <c r="H25" s="453"/>
      <c r="I25" s="453"/>
      <c r="J25" s="453"/>
      <c r="K25" s="355"/>
    </row>
    <row r="26" spans="1:11" s="294" customFormat="1" ht="21.6" customHeight="1">
      <c r="A26" s="356"/>
      <c r="B26" s="357"/>
      <c r="C26" s="357"/>
      <c r="D26" s="357"/>
      <c r="E26" s="357"/>
      <c r="F26" s="357"/>
      <c r="G26" s="357"/>
      <c r="H26" s="357"/>
      <c r="I26" s="357"/>
      <c r="J26" s="357"/>
      <c r="K26" s="370" t="s">
        <v>517</v>
      </c>
    </row>
    <row r="27" spans="1:11" s="555" customFormat="1" ht="48" customHeight="1">
      <c r="A27" s="363" t="s">
        <v>212</v>
      </c>
      <c r="B27" s="364" t="s">
        <v>25</v>
      </c>
      <c r="C27" s="364" t="s">
        <v>26</v>
      </c>
      <c r="D27" s="365" t="s">
        <v>814</v>
      </c>
      <c r="E27" s="365" t="s">
        <v>633</v>
      </c>
      <c r="F27" s="364" t="s">
        <v>27</v>
      </c>
      <c r="G27" s="365" t="s">
        <v>634</v>
      </c>
      <c r="H27" s="365" t="s">
        <v>886</v>
      </c>
      <c r="I27" s="366" t="s">
        <v>2</v>
      </c>
      <c r="J27" s="366" t="s">
        <v>573</v>
      </c>
      <c r="K27" s="366" t="s">
        <v>827</v>
      </c>
    </row>
    <row r="28" spans="1:11" s="237" customFormat="1" ht="10.5" customHeight="1">
      <c r="A28" s="358"/>
      <c r="B28" s="359"/>
      <c r="C28" s="359"/>
      <c r="D28" s="359"/>
      <c r="E28" s="359"/>
      <c r="F28" s="359"/>
      <c r="G28" s="359"/>
      <c r="H28" s="359"/>
      <c r="I28" s="359"/>
      <c r="J28" s="359"/>
      <c r="K28" s="359"/>
    </row>
    <row r="29" spans="1:11" s="358" customFormat="1" ht="27.2" customHeight="1">
      <c r="A29" s="368" t="s">
        <v>836</v>
      </c>
      <c r="B29" s="44">
        <v>130482</v>
      </c>
      <c r="C29" s="44">
        <v>61733</v>
      </c>
      <c r="D29" s="44">
        <v>13818</v>
      </c>
      <c r="E29" s="44">
        <v>5755</v>
      </c>
      <c r="F29" s="44">
        <v>1161</v>
      </c>
      <c r="G29" s="557">
        <v>0</v>
      </c>
      <c r="H29" s="557">
        <v>0</v>
      </c>
      <c r="I29" s="556">
        <f>SUM(B29:H29)</f>
        <v>212949</v>
      </c>
      <c r="J29" s="556">
        <v>300000</v>
      </c>
      <c r="K29" s="556">
        <v>192059</v>
      </c>
    </row>
    <row r="30" spans="1:11" s="237" customFormat="1" ht="27.2" customHeight="1">
      <c r="A30" s="368" t="s">
        <v>669</v>
      </c>
      <c r="B30" s="44">
        <v>4588098</v>
      </c>
      <c r="C30" s="44">
        <v>2033608</v>
      </c>
      <c r="D30" s="44">
        <v>216909</v>
      </c>
      <c r="E30" s="44">
        <v>35739</v>
      </c>
      <c r="F30" s="44">
        <v>562944</v>
      </c>
      <c r="G30" s="557">
        <v>0</v>
      </c>
      <c r="H30" s="557">
        <v>0</v>
      </c>
      <c r="I30" s="556">
        <f>SUM(B30:H30)</f>
        <v>7437298</v>
      </c>
      <c r="J30" s="556">
        <v>6680196</v>
      </c>
      <c r="K30" s="556">
        <v>6893974</v>
      </c>
    </row>
    <row r="31" spans="1:11" s="237" customFormat="1" ht="27.2" customHeight="1">
      <c r="A31" s="368" t="s">
        <v>587</v>
      </c>
      <c r="B31" s="44">
        <v>7508332</v>
      </c>
      <c r="C31" s="44">
        <v>271592</v>
      </c>
      <c r="D31" s="44">
        <v>6493997</v>
      </c>
      <c r="E31" s="44">
        <v>1088019</v>
      </c>
      <c r="F31" s="44">
        <v>337815</v>
      </c>
      <c r="G31" s="557">
        <v>0</v>
      </c>
      <c r="H31" s="557">
        <v>0</v>
      </c>
      <c r="I31" s="556">
        <f t="shared" ref="I31:I56" si="1">SUM(B31:H31)</f>
        <v>15699755</v>
      </c>
      <c r="J31" s="556">
        <v>15700000</v>
      </c>
      <c r="K31" s="556">
        <v>14700078</v>
      </c>
    </row>
    <row r="32" spans="1:11" s="237" customFormat="1" ht="27.2" customHeight="1">
      <c r="A32" s="368" t="s">
        <v>879</v>
      </c>
      <c r="B32" s="556">
        <v>26207732</v>
      </c>
      <c r="C32" s="556">
        <v>4670316</v>
      </c>
      <c r="D32" s="557">
        <v>247366</v>
      </c>
      <c r="E32" s="556">
        <v>172184</v>
      </c>
      <c r="F32" s="557">
        <v>149254</v>
      </c>
      <c r="G32" s="557">
        <v>0</v>
      </c>
      <c r="H32" s="557">
        <v>0</v>
      </c>
      <c r="I32" s="556">
        <f t="shared" si="1"/>
        <v>31446852</v>
      </c>
      <c r="J32" s="556">
        <v>31076200</v>
      </c>
      <c r="K32" s="556">
        <v>30503971</v>
      </c>
    </row>
    <row r="33" spans="1:11" s="237" customFormat="1" ht="27.2" customHeight="1">
      <c r="A33" s="368" t="s">
        <v>571</v>
      </c>
      <c r="B33" s="557">
        <v>0</v>
      </c>
      <c r="C33" s="557">
        <v>0</v>
      </c>
      <c r="D33" s="557">
        <v>0</v>
      </c>
      <c r="E33" s="557">
        <v>0</v>
      </c>
      <c r="F33" s="557">
        <v>0</v>
      </c>
      <c r="G33" s="556">
        <v>350000000</v>
      </c>
      <c r="H33" s="556">
        <v>0</v>
      </c>
      <c r="I33" s="556">
        <f t="shared" si="1"/>
        <v>350000000</v>
      </c>
      <c r="J33" s="556">
        <v>350000000</v>
      </c>
      <c r="K33" s="556">
        <v>350000000</v>
      </c>
    </row>
    <row r="34" spans="1:11" s="237" customFormat="1" ht="27.2" customHeight="1">
      <c r="A34" s="368" t="s">
        <v>863</v>
      </c>
      <c r="B34" s="44">
        <v>16095040</v>
      </c>
      <c r="C34" s="44">
        <v>10475136</v>
      </c>
      <c r="D34" s="44">
        <v>261972</v>
      </c>
      <c r="E34" s="44">
        <v>549236</v>
      </c>
      <c r="F34" s="44">
        <v>1137041</v>
      </c>
      <c r="G34" s="557">
        <v>0</v>
      </c>
      <c r="H34" s="557">
        <v>0</v>
      </c>
      <c r="I34" s="556">
        <f t="shared" si="1"/>
        <v>28518425</v>
      </c>
      <c r="J34" s="556">
        <v>29920000</v>
      </c>
      <c r="K34" s="556">
        <v>27936443</v>
      </c>
    </row>
    <row r="35" spans="1:11" s="237" customFormat="1" ht="27.2" customHeight="1">
      <c r="A35" s="368" t="s">
        <v>199</v>
      </c>
      <c r="B35" s="44">
        <v>37450288</v>
      </c>
      <c r="C35" s="44">
        <v>765502</v>
      </c>
      <c r="D35" s="44">
        <v>631872</v>
      </c>
      <c r="E35" s="44">
        <v>523069</v>
      </c>
      <c r="F35" s="44">
        <v>404868</v>
      </c>
      <c r="G35" s="557">
        <v>0</v>
      </c>
      <c r="H35" s="556">
        <v>424401</v>
      </c>
      <c r="I35" s="556">
        <f t="shared" si="1"/>
        <v>40200000</v>
      </c>
      <c r="J35" s="556">
        <v>40200000</v>
      </c>
      <c r="K35" s="556">
        <v>40199992</v>
      </c>
    </row>
    <row r="36" spans="1:11" s="237" customFormat="1" ht="27.2" customHeight="1">
      <c r="A36" s="368" t="s">
        <v>264</v>
      </c>
      <c r="B36" s="44">
        <v>1613468</v>
      </c>
      <c r="C36" s="44">
        <v>1031090</v>
      </c>
      <c r="D36" s="44">
        <v>24045</v>
      </c>
      <c r="E36" s="44">
        <v>25029</v>
      </c>
      <c r="F36" s="44">
        <v>13312</v>
      </c>
      <c r="G36" s="557">
        <v>0</v>
      </c>
      <c r="H36" s="557">
        <v>0</v>
      </c>
      <c r="I36" s="556">
        <f t="shared" si="1"/>
        <v>2706944</v>
      </c>
      <c r="J36" s="556">
        <v>2706945</v>
      </c>
      <c r="K36" s="556">
        <v>2678385</v>
      </c>
    </row>
    <row r="37" spans="1:11" s="237" customFormat="1" ht="27.2" hidden="1" customHeight="1">
      <c r="A37" s="368" t="s">
        <v>266</v>
      </c>
      <c r="B37" s="44">
        <v>0</v>
      </c>
      <c r="C37" s="44">
        <v>0</v>
      </c>
      <c r="D37" s="44">
        <v>0</v>
      </c>
      <c r="E37" s="44">
        <v>0</v>
      </c>
      <c r="F37" s="44">
        <v>0</v>
      </c>
      <c r="G37" s="44">
        <v>0</v>
      </c>
      <c r="H37" s="44">
        <v>0</v>
      </c>
      <c r="I37" s="556">
        <f t="shared" si="1"/>
        <v>0</v>
      </c>
      <c r="J37" s="556">
        <v>0</v>
      </c>
      <c r="K37" s="556"/>
    </row>
    <row r="38" spans="1:11" s="237" customFormat="1" ht="27.2" customHeight="1">
      <c r="A38" s="368" t="s">
        <v>719</v>
      </c>
      <c r="B38" s="558">
        <v>195264</v>
      </c>
      <c r="C38" s="558">
        <v>93097</v>
      </c>
      <c r="D38" s="558">
        <v>3966</v>
      </c>
      <c r="E38" s="558">
        <v>4800</v>
      </c>
      <c r="F38" s="562">
        <v>0</v>
      </c>
      <c r="G38" s="562">
        <v>0</v>
      </c>
      <c r="H38" s="562">
        <v>0</v>
      </c>
      <c r="I38" s="559">
        <f t="shared" si="1"/>
        <v>297127</v>
      </c>
      <c r="J38" s="559">
        <v>300000</v>
      </c>
      <c r="K38" s="559">
        <v>434080</v>
      </c>
    </row>
    <row r="39" spans="1:11" s="237" customFormat="1" ht="27.2" customHeight="1">
      <c r="A39" s="368" t="s">
        <v>317</v>
      </c>
      <c r="B39" s="44">
        <v>1139842</v>
      </c>
      <c r="C39" s="44">
        <v>322146</v>
      </c>
      <c r="D39" s="44">
        <v>7956</v>
      </c>
      <c r="E39" s="44">
        <v>104741</v>
      </c>
      <c r="F39" s="44">
        <v>1482</v>
      </c>
      <c r="G39" s="557">
        <v>0</v>
      </c>
      <c r="H39" s="557">
        <v>0</v>
      </c>
      <c r="I39" s="556">
        <f t="shared" si="1"/>
        <v>1576167</v>
      </c>
      <c r="J39" s="556">
        <v>1576169</v>
      </c>
      <c r="K39" s="556">
        <v>1472535</v>
      </c>
    </row>
    <row r="40" spans="1:11" s="237" customFormat="1" ht="27.2" customHeight="1">
      <c r="A40" s="368" t="s">
        <v>864</v>
      </c>
      <c r="B40" s="44">
        <v>347791</v>
      </c>
      <c r="C40" s="44">
        <v>397698</v>
      </c>
      <c r="D40" s="44">
        <v>7967</v>
      </c>
      <c r="E40" s="44">
        <v>51189</v>
      </c>
      <c r="F40" s="557">
        <v>0</v>
      </c>
      <c r="G40" s="557">
        <v>0</v>
      </c>
      <c r="H40" s="557">
        <v>0</v>
      </c>
      <c r="I40" s="556">
        <f t="shared" si="1"/>
        <v>804645</v>
      </c>
      <c r="J40" s="556">
        <v>804645</v>
      </c>
      <c r="K40" s="556">
        <v>419444</v>
      </c>
    </row>
    <row r="41" spans="1:11" s="237" customFormat="1" ht="27.2" customHeight="1">
      <c r="A41" s="368" t="s">
        <v>722</v>
      </c>
      <c r="B41" s="44">
        <v>507311</v>
      </c>
      <c r="C41" s="44">
        <v>583383</v>
      </c>
      <c r="D41" s="44">
        <v>7950</v>
      </c>
      <c r="E41" s="44">
        <v>-39985</v>
      </c>
      <c r="F41" s="44">
        <v>4164</v>
      </c>
      <c r="G41" s="557">
        <v>0</v>
      </c>
      <c r="H41" s="557">
        <v>0</v>
      </c>
      <c r="I41" s="556">
        <f t="shared" si="1"/>
        <v>1062823</v>
      </c>
      <c r="J41" s="556">
        <v>2000000</v>
      </c>
      <c r="K41" s="556">
        <v>1029369</v>
      </c>
    </row>
    <row r="42" spans="1:11" s="237" customFormat="1" ht="27.2" customHeight="1">
      <c r="A42" s="368" t="s">
        <v>528</v>
      </c>
      <c r="B42" s="44">
        <v>716268</v>
      </c>
      <c r="C42" s="44">
        <v>387025</v>
      </c>
      <c r="D42" s="44">
        <v>15072</v>
      </c>
      <c r="E42" s="44">
        <v>6810</v>
      </c>
      <c r="F42" s="44">
        <v>2211</v>
      </c>
      <c r="G42" s="557">
        <v>0</v>
      </c>
      <c r="H42" s="557">
        <v>0</v>
      </c>
      <c r="I42" s="556">
        <f t="shared" si="1"/>
        <v>1127386</v>
      </c>
      <c r="J42" s="556">
        <v>1127386</v>
      </c>
      <c r="K42" s="556">
        <v>1124560</v>
      </c>
    </row>
    <row r="43" spans="1:11" s="237" customFormat="1" ht="27.2" customHeight="1">
      <c r="A43" s="368" t="s">
        <v>621</v>
      </c>
      <c r="B43" s="44">
        <v>45878</v>
      </c>
      <c r="C43" s="44">
        <v>1531751</v>
      </c>
      <c r="D43" s="557">
        <v>0</v>
      </c>
      <c r="E43" s="557">
        <v>0</v>
      </c>
      <c r="F43" s="557">
        <v>0</v>
      </c>
      <c r="G43" s="556">
        <v>305081681</v>
      </c>
      <c r="H43" s="556">
        <v>491700954</v>
      </c>
      <c r="I43" s="556">
        <f t="shared" si="1"/>
        <v>798360264</v>
      </c>
      <c r="J43" s="556">
        <v>878223603</v>
      </c>
      <c r="K43" s="556">
        <v>707938113</v>
      </c>
    </row>
    <row r="44" spans="1:11" s="237" customFormat="1" ht="27.2" customHeight="1">
      <c r="A44" s="368" t="s">
        <v>526</v>
      </c>
      <c r="B44" s="44">
        <v>14627518</v>
      </c>
      <c r="C44" s="44">
        <v>6354920</v>
      </c>
      <c r="D44" s="44">
        <v>1890354</v>
      </c>
      <c r="E44" s="44">
        <v>286060</v>
      </c>
      <c r="F44" s="44">
        <v>643134</v>
      </c>
      <c r="G44" s="557">
        <v>0</v>
      </c>
      <c r="H44" s="557">
        <v>0</v>
      </c>
      <c r="I44" s="556">
        <f t="shared" si="1"/>
        <v>23801986</v>
      </c>
      <c r="J44" s="556">
        <v>23801987</v>
      </c>
      <c r="K44" s="556">
        <v>22798608</v>
      </c>
    </row>
    <row r="45" spans="1:11" s="358" customFormat="1" ht="27.2" customHeight="1">
      <c r="A45" s="368" t="s">
        <v>589</v>
      </c>
      <c r="B45" s="44">
        <v>4688601</v>
      </c>
      <c r="C45" s="44">
        <v>3137960</v>
      </c>
      <c r="D45" s="44">
        <v>65781</v>
      </c>
      <c r="E45" s="44">
        <v>420493</v>
      </c>
      <c r="F45" s="44">
        <v>137278</v>
      </c>
      <c r="G45" s="44">
        <v>1000000</v>
      </c>
      <c r="H45" s="44">
        <v>185500</v>
      </c>
      <c r="I45" s="556">
        <f t="shared" si="1"/>
        <v>9635613</v>
      </c>
      <c r="J45" s="556">
        <v>9770000</v>
      </c>
      <c r="K45" s="556">
        <v>8837354</v>
      </c>
    </row>
    <row r="46" spans="1:11" s="237" customFormat="1" ht="27.2" customHeight="1">
      <c r="A46" s="368" t="s">
        <v>840</v>
      </c>
      <c r="B46" s="44">
        <v>1111429</v>
      </c>
      <c r="C46" s="44">
        <v>199929</v>
      </c>
      <c r="D46" s="44">
        <v>17894</v>
      </c>
      <c r="E46" s="44">
        <v>26693</v>
      </c>
      <c r="F46" s="44">
        <v>6312</v>
      </c>
      <c r="G46" s="557">
        <v>0</v>
      </c>
      <c r="H46" s="557">
        <v>0</v>
      </c>
      <c r="I46" s="556">
        <f t="shared" si="1"/>
        <v>1362257</v>
      </c>
      <c r="J46" s="556">
        <v>1684000</v>
      </c>
      <c r="K46" s="556">
        <v>1291108</v>
      </c>
    </row>
    <row r="47" spans="1:11" s="358" customFormat="1" ht="27.2" customHeight="1">
      <c r="A47" s="368" t="s">
        <v>201</v>
      </c>
      <c r="B47" s="44">
        <v>5054806</v>
      </c>
      <c r="C47" s="44">
        <v>1023753</v>
      </c>
      <c r="D47" s="44">
        <v>30177</v>
      </c>
      <c r="E47" s="44">
        <v>39328</v>
      </c>
      <c r="F47" s="44">
        <v>41834</v>
      </c>
      <c r="G47" s="557">
        <v>0</v>
      </c>
      <c r="H47" s="557">
        <v>0</v>
      </c>
      <c r="I47" s="556">
        <f t="shared" si="1"/>
        <v>6189898</v>
      </c>
      <c r="J47" s="556">
        <v>6189898</v>
      </c>
      <c r="K47" s="556">
        <v>5856402</v>
      </c>
    </row>
    <row r="48" spans="1:11" s="358" customFormat="1" ht="27.2" customHeight="1">
      <c r="A48" s="368" t="s">
        <v>862</v>
      </c>
      <c r="B48" s="44">
        <v>6038636</v>
      </c>
      <c r="C48" s="44">
        <v>1320871</v>
      </c>
      <c r="D48" s="44">
        <v>770926</v>
      </c>
      <c r="E48" s="44">
        <v>147320</v>
      </c>
      <c r="F48" s="44">
        <v>407189</v>
      </c>
      <c r="G48" s="557">
        <v>0</v>
      </c>
      <c r="H48" s="557">
        <v>0</v>
      </c>
      <c r="I48" s="556">
        <f t="shared" si="1"/>
        <v>8684942</v>
      </c>
      <c r="J48" s="556">
        <v>8725000</v>
      </c>
      <c r="K48" s="556">
        <v>8365845</v>
      </c>
    </row>
    <row r="49" spans="1:11" s="358" customFormat="1" ht="27.2" customHeight="1">
      <c r="A49" s="368" t="s">
        <v>588</v>
      </c>
      <c r="B49" s="44">
        <v>643334</v>
      </c>
      <c r="C49" s="44">
        <v>213632</v>
      </c>
      <c r="D49" s="44">
        <v>39354</v>
      </c>
      <c r="E49" s="44">
        <v>18396</v>
      </c>
      <c r="F49" s="44">
        <v>15967</v>
      </c>
      <c r="G49" s="44">
        <v>13885508</v>
      </c>
      <c r="H49" s="44">
        <v>179448</v>
      </c>
      <c r="I49" s="556">
        <f t="shared" si="1"/>
        <v>14995639</v>
      </c>
      <c r="J49" s="556">
        <v>15011000</v>
      </c>
      <c r="K49" s="556">
        <v>13001536</v>
      </c>
    </row>
    <row r="50" spans="1:11" s="358" customFormat="1" ht="27.2" customHeight="1">
      <c r="A50" s="368" t="s">
        <v>720</v>
      </c>
      <c r="B50" s="44">
        <v>11377096</v>
      </c>
      <c r="C50" s="44">
        <v>879855</v>
      </c>
      <c r="D50" s="44">
        <v>20159</v>
      </c>
      <c r="E50" s="44">
        <v>28993</v>
      </c>
      <c r="F50" s="44">
        <v>5248</v>
      </c>
      <c r="G50" s="557">
        <v>0</v>
      </c>
      <c r="H50" s="557">
        <v>0</v>
      </c>
      <c r="I50" s="556">
        <f t="shared" si="1"/>
        <v>12311351</v>
      </c>
      <c r="J50" s="556">
        <v>12311351</v>
      </c>
      <c r="K50" s="556">
        <v>10263368</v>
      </c>
    </row>
    <row r="51" spans="1:11" s="354" customFormat="1" ht="27.2" customHeight="1">
      <c r="A51" s="368" t="s">
        <v>556</v>
      </c>
      <c r="B51" s="44">
        <v>1697524</v>
      </c>
      <c r="C51" s="44">
        <v>2781550</v>
      </c>
      <c r="D51" s="44">
        <v>13578</v>
      </c>
      <c r="E51" s="44">
        <v>40156</v>
      </c>
      <c r="F51" s="44">
        <v>46204</v>
      </c>
      <c r="G51" s="557">
        <v>0</v>
      </c>
      <c r="H51" s="557">
        <v>0</v>
      </c>
      <c r="I51" s="556">
        <f t="shared" si="1"/>
        <v>4579012</v>
      </c>
      <c r="J51" s="556">
        <v>4579012</v>
      </c>
      <c r="K51" s="556">
        <v>4051431</v>
      </c>
    </row>
    <row r="52" spans="1:11" s="358" customFormat="1" ht="27.2" customHeight="1">
      <c r="A52" s="368" t="s">
        <v>215</v>
      </c>
      <c r="B52" s="556">
        <v>5508745</v>
      </c>
      <c r="C52" s="556">
        <v>614057</v>
      </c>
      <c r="D52" s="556">
        <v>69719</v>
      </c>
      <c r="E52" s="556">
        <v>84885</v>
      </c>
      <c r="F52" s="556">
        <v>193158</v>
      </c>
      <c r="G52" s="557">
        <v>0</v>
      </c>
      <c r="H52" s="557">
        <v>0</v>
      </c>
      <c r="I52" s="556">
        <f t="shared" si="1"/>
        <v>6470564</v>
      </c>
      <c r="J52" s="556">
        <v>6470565</v>
      </c>
      <c r="K52" s="556">
        <v>6126697</v>
      </c>
    </row>
    <row r="53" spans="1:11" s="358" customFormat="1" ht="27.2" customHeight="1">
      <c r="A53" s="368" t="s">
        <v>242</v>
      </c>
      <c r="B53" s="44">
        <v>6105680</v>
      </c>
      <c r="C53" s="44">
        <v>1237098</v>
      </c>
      <c r="D53" s="44">
        <v>76240</v>
      </c>
      <c r="E53" s="44">
        <v>174300</v>
      </c>
      <c r="F53" s="44">
        <v>280770</v>
      </c>
      <c r="G53" s="557">
        <v>0</v>
      </c>
      <c r="H53" s="557">
        <v>0</v>
      </c>
      <c r="I53" s="556">
        <f t="shared" si="1"/>
        <v>7874088</v>
      </c>
      <c r="J53" s="556">
        <v>8338000</v>
      </c>
      <c r="K53" s="556">
        <v>7498827</v>
      </c>
    </row>
    <row r="54" spans="1:11" s="358" customFormat="1" ht="27.2" customHeight="1">
      <c r="A54" s="368" t="s">
        <v>319</v>
      </c>
      <c r="B54" s="44">
        <v>15331959</v>
      </c>
      <c r="C54" s="44">
        <v>1161170</v>
      </c>
      <c r="D54" s="44">
        <v>205053</v>
      </c>
      <c r="E54" s="44">
        <v>229376</v>
      </c>
      <c r="F54" s="44">
        <v>108408</v>
      </c>
      <c r="G54" s="557">
        <v>0</v>
      </c>
      <c r="H54" s="557">
        <v>0</v>
      </c>
      <c r="I54" s="556">
        <f t="shared" si="1"/>
        <v>17035966</v>
      </c>
      <c r="J54" s="556">
        <v>16505000</v>
      </c>
      <c r="K54" s="556">
        <v>15093411</v>
      </c>
    </row>
    <row r="55" spans="1:11" s="358" customFormat="1" ht="27.2" customHeight="1">
      <c r="A55" s="368" t="s">
        <v>647</v>
      </c>
      <c r="B55" s="44">
        <v>24268131</v>
      </c>
      <c r="C55" s="44">
        <v>2079878</v>
      </c>
      <c r="D55" s="44">
        <v>8709942</v>
      </c>
      <c r="E55" s="44">
        <v>2293481</v>
      </c>
      <c r="F55" s="44">
        <v>1895920</v>
      </c>
      <c r="G55" s="557">
        <v>0</v>
      </c>
      <c r="H55" s="557">
        <v>0</v>
      </c>
      <c r="I55" s="556">
        <f t="shared" si="1"/>
        <v>39247352</v>
      </c>
      <c r="J55" s="556">
        <v>38500000</v>
      </c>
      <c r="K55" s="556">
        <v>42434378</v>
      </c>
    </row>
    <row r="56" spans="1:11" s="358" customFormat="1" ht="27.2" hidden="1" customHeight="1">
      <c r="A56" s="368" t="s">
        <v>796</v>
      </c>
      <c r="B56" s="44"/>
      <c r="C56" s="44"/>
      <c r="D56" s="44">
        <v>0</v>
      </c>
      <c r="E56" s="44">
        <v>0</v>
      </c>
      <c r="F56" s="44">
        <v>0</v>
      </c>
      <c r="G56" s="44">
        <v>0</v>
      </c>
      <c r="H56" s="44">
        <v>0</v>
      </c>
      <c r="I56" s="556">
        <f t="shared" si="1"/>
        <v>0</v>
      </c>
      <c r="J56" s="556"/>
      <c r="K56" s="556">
        <v>0</v>
      </c>
    </row>
    <row r="57" spans="1:11" s="358" customFormat="1" ht="28.7" customHeight="1" thickBot="1">
      <c r="A57" s="371" t="s">
        <v>2</v>
      </c>
      <c r="B57" s="563">
        <f>SUM(B4:B56)</f>
        <v>1379273023</v>
      </c>
      <c r="C57" s="563">
        <f>SUM(C4:C56)</f>
        <v>223123791</v>
      </c>
      <c r="D57" s="563">
        <f t="shared" ref="D57:H57" si="2">SUM(D4:D55)</f>
        <v>147903758</v>
      </c>
      <c r="E57" s="563">
        <f t="shared" si="2"/>
        <v>36308070</v>
      </c>
      <c r="F57" s="563">
        <f t="shared" si="2"/>
        <v>69058155</v>
      </c>
      <c r="G57" s="563">
        <f t="shared" si="2"/>
        <v>729348815</v>
      </c>
      <c r="H57" s="563">
        <f t="shared" si="2"/>
        <v>511214633</v>
      </c>
      <c r="I57" s="564">
        <f>SUM(I4:I56)</f>
        <v>3096230245</v>
      </c>
      <c r="J57" s="564">
        <f>SUM(J4:J55)</f>
        <v>3152743000</v>
      </c>
      <c r="K57" s="564">
        <f>SUM(K4:K56)</f>
        <v>2877043910</v>
      </c>
    </row>
    <row r="58" spans="1:11" ht="18" customHeight="1" thickTop="1">
      <c r="C58" s="361"/>
      <c r="D58" s="361"/>
      <c r="E58" s="361"/>
      <c r="F58" s="361"/>
      <c r="G58" s="361"/>
      <c r="H58" s="361"/>
      <c r="I58" s="361"/>
    </row>
    <row r="59" spans="1:11" ht="18" customHeight="1"/>
    <row r="60" spans="1:11" ht="18" customHeight="1"/>
    <row r="61" spans="1:11" ht="18" customHeight="1"/>
    <row r="62" spans="1:11" ht="18" customHeight="1"/>
    <row r="63" spans="1:11" ht="18" customHeight="1"/>
    <row r="64" spans="1:11" ht="18" customHeight="1"/>
    <row r="65" ht="18" customHeight="1"/>
    <row r="66" ht="18" customHeight="1"/>
    <row r="67" ht="18" customHeight="1"/>
    <row r="68" ht="18" customHeight="1"/>
    <row r="69" ht="18" customHeight="1"/>
    <row r="70" ht="18" customHeight="1"/>
    <row r="71" ht="18" customHeight="1"/>
    <row r="72" ht="18" customHeight="1"/>
    <row r="73" ht="18" customHeight="1"/>
  </sheetData>
  <mergeCells count="2">
    <mergeCell ref="A1:J1"/>
    <mergeCell ref="A25:J25"/>
  </mergeCells>
  <printOptions horizontalCentered="1"/>
  <pageMargins left="0.45" right="0.45" top="1.25" bottom="0.7" header="0.5" footer="0.25"/>
  <pageSetup paperSize="9" scale="70" firstPageNumber="18" orientation="landscape" useFirstPageNumber="1" horizontalDpi="300" verticalDpi="300" r:id="rId1"/>
  <headerFooter alignWithMargins="0">
    <oddHeader xml:space="preserve">&amp;C&amp;"+,Bold"&amp;20
_______________________________________________________________________________________________________&amp;R&amp;"+,Regular"&amp;12
  مملكة البحرين 
  الحساب الختامي الموحد للدولة للسنة المالية المنتهية في 31 ديسمبر 2014
</oddHeader>
    <oddFooter>&amp;C&amp;"Arabic Transparent,Bold"&amp;20_______________________________________________________________________________________________________&amp;"Arabic Transparent,Regular"&amp;14
&amp;"+,Regular"&amp;18&amp;P</oddFooter>
  </headerFooter>
  <rowBreaks count="1" manualBreakCount="1">
    <brk id="24" max="10" man="1"/>
  </rowBreaks>
  <colBreaks count="1" manualBreakCount="1">
    <brk id="39" max="131"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541"/>
  <sheetViews>
    <sheetView rightToLeft="1" view="pageBreakPreview" topLeftCell="A428" zoomScaleNormal="100" zoomScaleSheetLayoutView="100" zoomScalePageLayoutView="110" workbookViewId="0">
      <selection activeCell="I418" sqref="I418"/>
    </sheetView>
  </sheetViews>
  <sheetFormatPr defaultColWidth="6.7109375" defaultRowHeight="15.75"/>
  <cols>
    <col min="1" max="1" width="7" style="309" customWidth="1"/>
    <col min="2" max="2" width="3.5703125" style="309" customWidth="1"/>
    <col min="3" max="3" width="3.42578125" style="309" customWidth="1"/>
    <col min="4" max="4" width="4" style="309" customWidth="1"/>
    <col min="5" max="5" width="34.28515625" style="600" customWidth="1"/>
    <col min="6" max="6" width="14.7109375" style="604" customWidth="1"/>
    <col min="7" max="7" width="15" style="604" customWidth="1"/>
    <col min="8" max="8" width="14" style="602" customWidth="1"/>
    <col min="9" max="9" width="14.28515625" style="604" customWidth="1"/>
    <col min="10" max="10" width="9.28515625" style="570" bestFit="1" customWidth="1"/>
    <col min="11" max="16384" width="6.7109375" style="570"/>
  </cols>
  <sheetData>
    <row r="1" spans="1:9" s="566" customFormat="1" ht="28.7" customHeight="1">
      <c r="A1" s="565" t="s">
        <v>344</v>
      </c>
      <c r="B1" s="565"/>
      <c r="C1" s="565"/>
      <c r="D1" s="565"/>
      <c r="E1" s="565"/>
      <c r="F1" s="565"/>
      <c r="G1" s="565"/>
      <c r="H1" s="565"/>
      <c r="I1" s="565"/>
    </row>
    <row r="2" spans="1:9" ht="17.25" customHeight="1">
      <c r="A2" s="567"/>
      <c r="B2" s="567"/>
      <c r="C2" s="567"/>
      <c r="D2" s="567"/>
      <c r="E2" s="568"/>
      <c r="F2" s="569" t="s">
        <v>517</v>
      </c>
      <c r="G2" s="569"/>
      <c r="H2" s="569"/>
      <c r="I2" s="569"/>
    </row>
    <row r="3" spans="1:9" s="571" customFormat="1" ht="17.25" customHeight="1">
      <c r="A3" s="443" t="s">
        <v>179</v>
      </c>
      <c r="B3" s="443"/>
      <c r="C3" s="443"/>
      <c r="D3" s="443"/>
      <c r="E3" s="445" t="s">
        <v>185</v>
      </c>
      <c r="F3" s="443">
        <v>2014</v>
      </c>
      <c r="G3" s="443"/>
      <c r="H3" s="443"/>
      <c r="I3" s="447" t="s">
        <v>828</v>
      </c>
    </row>
    <row r="4" spans="1:9" s="571" customFormat="1" ht="17.25" customHeight="1">
      <c r="A4" s="303" t="s">
        <v>180</v>
      </c>
      <c r="B4" s="303" t="s">
        <v>181</v>
      </c>
      <c r="C4" s="572" t="s">
        <v>182</v>
      </c>
      <c r="D4" s="303" t="s">
        <v>183</v>
      </c>
      <c r="E4" s="446"/>
      <c r="F4" s="304" t="s">
        <v>572</v>
      </c>
      <c r="G4" s="304" t="s">
        <v>184</v>
      </c>
      <c r="H4" s="573" t="s">
        <v>187</v>
      </c>
      <c r="I4" s="448"/>
    </row>
    <row r="5" spans="1:9" s="576" customFormat="1" ht="17.25" customHeight="1">
      <c r="A5" s="574"/>
      <c r="B5" s="574"/>
      <c r="C5" s="574">
        <v>1</v>
      </c>
      <c r="D5" s="574">
        <v>6</v>
      </c>
      <c r="E5" s="220" t="s">
        <v>345</v>
      </c>
      <c r="F5" s="575">
        <f>F6+F24+F40+F48+F59+F69+F83+F92</f>
        <v>1393089653</v>
      </c>
      <c r="G5" s="575">
        <f>G6+G24+G40+G48+G59+G69+G83+G92</f>
        <v>1379273023</v>
      </c>
      <c r="H5" s="575">
        <f>F5-G5</f>
        <v>13816630</v>
      </c>
      <c r="I5" s="575">
        <f>I6+I24+I40+I48+I59+I69+I83+I92</f>
        <v>1300403906</v>
      </c>
    </row>
    <row r="6" spans="1:9" s="576" customFormat="1" ht="17.25" customHeight="1">
      <c r="A6" s="574"/>
      <c r="B6" s="574">
        <v>1</v>
      </c>
      <c r="C6" s="574">
        <v>1</v>
      </c>
      <c r="D6" s="574">
        <v>6</v>
      </c>
      <c r="E6" s="220" t="s">
        <v>346</v>
      </c>
      <c r="F6" s="575">
        <f>SUM(F7:F23)</f>
        <v>1045979623</v>
      </c>
      <c r="G6" s="575">
        <f>SUM(G7:G23)</f>
        <v>1028944984</v>
      </c>
      <c r="H6" s="575">
        <f>F6-G6</f>
        <v>17034639</v>
      </c>
      <c r="I6" s="575">
        <f>SUM(I7:I23)</f>
        <v>972206747</v>
      </c>
    </row>
    <row r="7" spans="1:9" s="571" customFormat="1" ht="17.25" customHeight="1">
      <c r="A7" s="577">
        <v>60011</v>
      </c>
      <c r="B7" s="577">
        <v>1</v>
      </c>
      <c r="C7" s="577">
        <v>1</v>
      </c>
      <c r="D7" s="577">
        <v>6</v>
      </c>
      <c r="E7" s="221" t="s">
        <v>347</v>
      </c>
      <c r="F7" s="578">
        <v>844998155</v>
      </c>
      <c r="G7" s="578">
        <v>807908770</v>
      </c>
      <c r="H7" s="578">
        <f t="shared" ref="H7:H85" si="0">F7-G7</f>
        <v>37089385</v>
      </c>
      <c r="I7" s="578">
        <v>768711715</v>
      </c>
    </row>
    <row r="8" spans="1:9" s="571" customFormat="1" ht="17.25" customHeight="1">
      <c r="A8" s="577">
        <v>60021</v>
      </c>
      <c r="B8" s="577">
        <v>1</v>
      </c>
      <c r="C8" s="577">
        <v>1</v>
      </c>
      <c r="D8" s="577">
        <v>6</v>
      </c>
      <c r="E8" s="221" t="s">
        <v>348</v>
      </c>
      <c r="F8" s="578">
        <v>19369774</v>
      </c>
      <c r="G8" s="578">
        <v>19131688</v>
      </c>
      <c r="H8" s="578">
        <f t="shared" si="0"/>
        <v>238086</v>
      </c>
      <c r="I8" s="578">
        <v>16280448</v>
      </c>
    </row>
    <row r="9" spans="1:9" s="571" customFormat="1" ht="17.25" customHeight="1">
      <c r="A9" s="577">
        <v>61011</v>
      </c>
      <c r="B9" s="577">
        <v>1</v>
      </c>
      <c r="C9" s="577">
        <v>1</v>
      </c>
      <c r="D9" s="577">
        <v>6</v>
      </c>
      <c r="E9" s="221" t="s">
        <v>726</v>
      </c>
      <c r="F9" s="578">
        <v>41649584</v>
      </c>
      <c r="G9" s="578">
        <v>47469456</v>
      </c>
      <c r="H9" s="578">
        <f t="shared" si="0"/>
        <v>-5819872</v>
      </c>
      <c r="I9" s="578">
        <v>41191953</v>
      </c>
    </row>
    <row r="10" spans="1:9" s="571" customFormat="1" ht="17.25" customHeight="1">
      <c r="A10" s="577">
        <v>61012</v>
      </c>
      <c r="B10" s="577">
        <v>1</v>
      </c>
      <c r="C10" s="577">
        <v>1</v>
      </c>
      <c r="D10" s="577">
        <v>6</v>
      </c>
      <c r="E10" s="221" t="s">
        <v>727</v>
      </c>
      <c r="F10" s="578">
        <v>53854080</v>
      </c>
      <c r="G10" s="578">
        <v>56691389</v>
      </c>
      <c r="H10" s="28">
        <f t="shared" si="0"/>
        <v>-2837309</v>
      </c>
      <c r="I10" s="578">
        <v>54646890</v>
      </c>
    </row>
    <row r="11" spans="1:9" s="571" customFormat="1" ht="17.25" customHeight="1">
      <c r="A11" s="577">
        <v>61021</v>
      </c>
      <c r="B11" s="577">
        <v>1</v>
      </c>
      <c r="C11" s="577">
        <v>1</v>
      </c>
      <c r="D11" s="577">
        <v>6</v>
      </c>
      <c r="E11" s="221" t="s">
        <v>349</v>
      </c>
      <c r="F11" s="578">
        <v>23377437</v>
      </c>
      <c r="G11" s="578">
        <v>25821003</v>
      </c>
      <c r="H11" s="578">
        <f t="shared" si="0"/>
        <v>-2443566</v>
      </c>
      <c r="I11" s="578">
        <v>23393611</v>
      </c>
    </row>
    <row r="12" spans="1:9" s="571" customFormat="1" ht="17.25" customHeight="1">
      <c r="A12" s="577">
        <v>61022</v>
      </c>
      <c r="B12" s="577">
        <v>1</v>
      </c>
      <c r="C12" s="577">
        <v>1</v>
      </c>
      <c r="D12" s="577">
        <v>6</v>
      </c>
      <c r="E12" s="221" t="s">
        <v>728</v>
      </c>
      <c r="F12" s="578">
        <v>2372079</v>
      </c>
      <c r="G12" s="578">
        <v>3735671</v>
      </c>
      <c r="H12" s="578">
        <f t="shared" si="0"/>
        <v>-1363592</v>
      </c>
      <c r="I12" s="578">
        <v>3171371</v>
      </c>
    </row>
    <row r="13" spans="1:9" s="571" customFormat="1" ht="17.25" customHeight="1">
      <c r="A13" s="577">
        <v>61031</v>
      </c>
      <c r="B13" s="577">
        <v>1</v>
      </c>
      <c r="C13" s="577">
        <v>1</v>
      </c>
      <c r="D13" s="577">
        <v>6</v>
      </c>
      <c r="E13" s="221" t="s">
        <v>350</v>
      </c>
      <c r="F13" s="578">
        <v>40315900</v>
      </c>
      <c r="G13" s="578">
        <v>44345283</v>
      </c>
      <c r="H13" s="578">
        <f t="shared" si="0"/>
        <v>-4029383</v>
      </c>
      <c r="I13" s="578">
        <v>41971919</v>
      </c>
    </row>
    <row r="14" spans="1:9" s="571" customFormat="1" ht="17.25" customHeight="1">
      <c r="A14" s="577">
        <v>61032</v>
      </c>
      <c r="B14" s="577">
        <v>1</v>
      </c>
      <c r="C14" s="577">
        <v>1</v>
      </c>
      <c r="D14" s="577">
        <v>6</v>
      </c>
      <c r="E14" s="221" t="s">
        <v>586</v>
      </c>
      <c r="F14" s="578">
        <v>100800</v>
      </c>
      <c r="G14" s="578">
        <v>7316</v>
      </c>
      <c r="H14" s="578">
        <f t="shared" si="0"/>
        <v>93484</v>
      </c>
      <c r="I14" s="578">
        <v>4400</v>
      </c>
    </row>
    <row r="15" spans="1:9" s="571" customFormat="1" ht="17.25" customHeight="1">
      <c r="A15" s="577">
        <v>61033</v>
      </c>
      <c r="B15" s="577">
        <v>1</v>
      </c>
      <c r="C15" s="577">
        <v>1</v>
      </c>
      <c r="D15" s="577">
        <v>6</v>
      </c>
      <c r="E15" s="221" t="s">
        <v>846</v>
      </c>
      <c r="F15" s="578">
        <v>18400</v>
      </c>
      <c r="G15" s="578">
        <v>5700</v>
      </c>
      <c r="H15" s="578">
        <f t="shared" si="0"/>
        <v>12700</v>
      </c>
      <c r="I15" s="372">
        <v>0</v>
      </c>
    </row>
    <row r="16" spans="1:9" s="571" customFormat="1" ht="17.25" customHeight="1">
      <c r="A16" s="577">
        <v>61034</v>
      </c>
      <c r="B16" s="577">
        <v>1</v>
      </c>
      <c r="C16" s="577">
        <v>1</v>
      </c>
      <c r="D16" s="577">
        <v>6</v>
      </c>
      <c r="E16" s="221" t="s">
        <v>729</v>
      </c>
      <c r="F16" s="578">
        <v>92663</v>
      </c>
      <c r="G16" s="578">
        <v>81600</v>
      </c>
      <c r="H16" s="578">
        <f t="shared" si="0"/>
        <v>11063</v>
      </c>
      <c r="I16" s="578">
        <v>52200</v>
      </c>
    </row>
    <row r="17" spans="1:9" s="571" customFormat="1" ht="17.25" customHeight="1">
      <c r="A17" s="577">
        <v>61035</v>
      </c>
      <c r="B17" s="577">
        <v>1</v>
      </c>
      <c r="C17" s="577">
        <v>1</v>
      </c>
      <c r="D17" s="577">
        <v>6</v>
      </c>
      <c r="E17" s="221" t="s">
        <v>889</v>
      </c>
      <c r="F17" s="578">
        <v>2535000</v>
      </c>
      <c r="G17" s="578">
        <v>2778740</v>
      </c>
      <c r="H17" s="578">
        <f t="shared" si="0"/>
        <v>-243740</v>
      </c>
      <c r="I17" s="578">
        <v>2169566</v>
      </c>
    </row>
    <row r="18" spans="1:9" s="571" customFormat="1" ht="17.25" customHeight="1">
      <c r="A18" s="577">
        <v>61036</v>
      </c>
      <c r="B18" s="577">
        <v>1</v>
      </c>
      <c r="C18" s="577">
        <v>1</v>
      </c>
      <c r="D18" s="577">
        <v>6</v>
      </c>
      <c r="E18" s="221" t="s">
        <v>730</v>
      </c>
      <c r="F18" s="578">
        <v>2543000</v>
      </c>
      <c r="G18" s="578">
        <v>3513447</v>
      </c>
      <c r="H18" s="578">
        <f t="shared" si="0"/>
        <v>-970447</v>
      </c>
      <c r="I18" s="578">
        <v>3136555</v>
      </c>
    </row>
    <row r="19" spans="1:9" s="571" customFormat="1" ht="17.25" customHeight="1">
      <c r="A19" s="577">
        <v>61038</v>
      </c>
      <c r="B19" s="577">
        <v>1</v>
      </c>
      <c r="C19" s="577">
        <v>1</v>
      </c>
      <c r="D19" s="577">
        <v>6</v>
      </c>
      <c r="E19" s="221" t="s">
        <v>731</v>
      </c>
      <c r="F19" s="578">
        <v>496800</v>
      </c>
      <c r="G19" s="578">
        <v>1107656</v>
      </c>
      <c r="H19" s="578">
        <f t="shared" si="0"/>
        <v>-610856</v>
      </c>
      <c r="I19" s="578">
        <v>504941</v>
      </c>
    </row>
    <row r="20" spans="1:9" s="571" customFormat="1" ht="17.25" customHeight="1">
      <c r="A20" s="577">
        <v>61039</v>
      </c>
      <c r="B20" s="577">
        <v>1</v>
      </c>
      <c r="C20" s="577">
        <v>1</v>
      </c>
      <c r="D20" s="577">
        <v>6</v>
      </c>
      <c r="E20" s="221" t="s">
        <v>684</v>
      </c>
      <c r="F20" s="578">
        <v>766000</v>
      </c>
      <c r="G20" s="578">
        <v>466412</v>
      </c>
      <c r="H20" s="578">
        <f t="shared" si="0"/>
        <v>299588</v>
      </c>
      <c r="I20" s="372">
        <v>0</v>
      </c>
    </row>
    <row r="21" spans="1:9" s="571" customFormat="1" ht="17.25" customHeight="1">
      <c r="A21" s="577">
        <v>61043</v>
      </c>
      <c r="B21" s="577">
        <v>1</v>
      </c>
      <c r="C21" s="577">
        <v>1</v>
      </c>
      <c r="D21" s="577">
        <v>6</v>
      </c>
      <c r="E21" s="221" t="s">
        <v>352</v>
      </c>
      <c r="F21" s="578">
        <v>269220</v>
      </c>
      <c r="G21" s="578">
        <v>36716</v>
      </c>
      <c r="H21" s="578">
        <f t="shared" si="0"/>
        <v>232504</v>
      </c>
      <c r="I21" s="578">
        <v>3018</v>
      </c>
    </row>
    <row r="22" spans="1:9" s="571" customFormat="1" ht="17.25" customHeight="1">
      <c r="A22" s="577">
        <v>61044</v>
      </c>
      <c r="B22" s="577">
        <v>1</v>
      </c>
      <c r="C22" s="577">
        <v>1</v>
      </c>
      <c r="D22" s="577">
        <v>6</v>
      </c>
      <c r="E22" s="221" t="s">
        <v>524</v>
      </c>
      <c r="F22" s="578">
        <v>4053319</v>
      </c>
      <c r="G22" s="578">
        <v>3599143</v>
      </c>
      <c r="H22" s="578">
        <f t="shared" si="0"/>
        <v>454176</v>
      </c>
      <c r="I22" s="578">
        <v>3441589</v>
      </c>
    </row>
    <row r="23" spans="1:9" s="571" customFormat="1" ht="17.25" customHeight="1">
      <c r="A23" s="577">
        <v>61991</v>
      </c>
      <c r="B23" s="577">
        <v>1</v>
      </c>
      <c r="C23" s="577">
        <v>1</v>
      </c>
      <c r="D23" s="577">
        <v>6</v>
      </c>
      <c r="E23" s="221" t="s">
        <v>732</v>
      </c>
      <c r="F23" s="578">
        <v>9167412</v>
      </c>
      <c r="G23" s="578">
        <v>12244994</v>
      </c>
      <c r="H23" s="578">
        <f t="shared" si="0"/>
        <v>-3077582</v>
      </c>
      <c r="I23" s="578">
        <v>13526571</v>
      </c>
    </row>
    <row r="24" spans="1:9" s="576" customFormat="1" ht="17.25" customHeight="1">
      <c r="A24" s="574"/>
      <c r="B24" s="574">
        <v>2</v>
      </c>
      <c r="C24" s="574">
        <v>1</v>
      </c>
      <c r="D24" s="574">
        <v>6</v>
      </c>
      <c r="E24" s="220" t="s">
        <v>353</v>
      </c>
      <c r="F24" s="579">
        <f>SUM(F25:F39)</f>
        <v>114459466</v>
      </c>
      <c r="G24" s="579">
        <f>SUM(G25:G39)</f>
        <v>130964936</v>
      </c>
      <c r="H24" s="579">
        <f>F24-G24</f>
        <v>-16505470</v>
      </c>
      <c r="I24" s="579">
        <f>SUM(I25:I39)</f>
        <v>118403394</v>
      </c>
    </row>
    <row r="25" spans="1:9" s="571" customFormat="1" ht="17.25" customHeight="1">
      <c r="A25" s="577">
        <v>60011</v>
      </c>
      <c r="B25" s="577">
        <v>2</v>
      </c>
      <c r="C25" s="577">
        <v>1</v>
      </c>
      <c r="D25" s="577">
        <v>6</v>
      </c>
      <c r="E25" s="221" t="s">
        <v>347</v>
      </c>
      <c r="F25" s="578">
        <v>70323696</v>
      </c>
      <c r="G25" s="578">
        <v>76943058</v>
      </c>
      <c r="H25" s="28">
        <f t="shared" si="0"/>
        <v>-6619362</v>
      </c>
      <c r="I25" s="578">
        <v>69333927</v>
      </c>
    </row>
    <row r="26" spans="1:9" s="571" customFormat="1" ht="17.25" customHeight="1">
      <c r="A26" s="577">
        <v>60021</v>
      </c>
      <c r="B26" s="577">
        <v>2</v>
      </c>
      <c r="C26" s="577">
        <v>1</v>
      </c>
      <c r="D26" s="577">
        <v>6</v>
      </c>
      <c r="E26" s="221" t="s">
        <v>348</v>
      </c>
      <c r="F26" s="578">
        <v>2073448</v>
      </c>
      <c r="G26" s="578">
        <v>2920736</v>
      </c>
      <c r="H26" s="28">
        <f t="shared" si="0"/>
        <v>-847288</v>
      </c>
      <c r="I26" s="578">
        <v>2402163</v>
      </c>
    </row>
    <row r="27" spans="1:9" s="571" customFormat="1" ht="17.25" customHeight="1">
      <c r="A27" s="577">
        <v>61011</v>
      </c>
      <c r="B27" s="577">
        <v>2</v>
      </c>
      <c r="C27" s="577">
        <v>1</v>
      </c>
      <c r="D27" s="577">
        <v>6</v>
      </c>
      <c r="E27" s="221" t="s">
        <v>726</v>
      </c>
      <c r="F27" s="578">
        <v>2900064</v>
      </c>
      <c r="G27" s="578">
        <v>3542170</v>
      </c>
      <c r="H27" s="28">
        <f t="shared" si="0"/>
        <v>-642106</v>
      </c>
      <c r="I27" s="578">
        <v>3147659</v>
      </c>
    </row>
    <row r="28" spans="1:9" s="571" customFormat="1" ht="17.25" customHeight="1">
      <c r="A28" s="577">
        <v>61012</v>
      </c>
      <c r="B28" s="577">
        <v>2</v>
      </c>
      <c r="C28" s="577">
        <v>1</v>
      </c>
      <c r="D28" s="577">
        <v>6</v>
      </c>
      <c r="E28" s="221" t="s">
        <v>727</v>
      </c>
      <c r="F28" s="578">
        <v>51750</v>
      </c>
      <c r="G28" s="578">
        <v>54053</v>
      </c>
      <c r="H28" s="28">
        <f t="shared" si="0"/>
        <v>-2303</v>
      </c>
      <c r="I28" s="578">
        <v>55986</v>
      </c>
    </row>
    <row r="29" spans="1:9" s="571" customFormat="1" ht="17.25" customHeight="1">
      <c r="A29" s="577">
        <v>61021</v>
      </c>
      <c r="B29" s="577">
        <v>2</v>
      </c>
      <c r="C29" s="577">
        <v>1</v>
      </c>
      <c r="D29" s="577">
        <v>6</v>
      </c>
      <c r="E29" s="221" t="s">
        <v>349</v>
      </c>
      <c r="F29" s="578">
        <v>1331833</v>
      </c>
      <c r="G29" s="578">
        <v>1540284</v>
      </c>
      <c r="H29" s="28">
        <f t="shared" si="0"/>
        <v>-208451</v>
      </c>
      <c r="I29" s="578">
        <v>1269651</v>
      </c>
    </row>
    <row r="30" spans="1:9" s="571" customFormat="1" ht="17.25" customHeight="1">
      <c r="A30" s="577">
        <v>61022</v>
      </c>
      <c r="B30" s="577">
        <v>2</v>
      </c>
      <c r="C30" s="577">
        <v>1</v>
      </c>
      <c r="D30" s="577">
        <v>6</v>
      </c>
      <c r="E30" s="221" t="s">
        <v>728</v>
      </c>
      <c r="F30" s="578">
        <v>79048</v>
      </c>
      <c r="G30" s="578">
        <v>192106</v>
      </c>
      <c r="H30" s="28">
        <f t="shared" si="0"/>
        <v>-113058</v>
      </c>
      <c r="I30" s="578">
        <v>65703</v>
      </c>
    </row>
    <row r="31" spans="1:9" s="571" customFormat="1" ht="17.25" customHeight="1">
      <c r="A31" s="577">
        <v>61031</v>
      </c>
      <c r="B31" s="577">
        <v>2</v>
      </c>
      <c r="C31" s="577">
        <v>1</v>
      </c>
      <c r="D31" s="577">
        <v>6</v>
      </c>
      <c r="E31" s="221" t="s">
        <v>350</v>
      </c>
      <c r="F31" s="578">
        <v>5186976</v>
      </c>
      <c r="G31" s="578">
        <v>5869462</v>
      </c>
      <c r="H31" s="28">
        <f t="shared" si="0"/>
        <v>-682486</v>
      </c>
      <c r="I31" s="578">
        <v>5332425</v>
      </c>
    </row>
    <row r="32" spans="1:9" s="571" customFormat="1" ht="17.25" customHeight="1">
      <c r="A32" s="577">
        <v>61034</v>
      </c>
      <c r="B32" s="577">
        <v>2</v>
      </c>
      <c r="C32" s="577">
        <v>1</v>
      </c>
      <c r="D32" s="577">
        <v>6</v>
      </c>
      <c r="E32" s="221" t="s">
        <v>729</v>
      </c>
      <c r="F32" s="578">
        <v>5000</v>
      </c>
      <c r="G32" s="578">
        <v>16400</v>
      </c>
      <c r="H32" s="28">
        <f t="shared" si="0"/>
        <v>-11400</v>
      </c>
      <c r="I32" s="578">
        <v>3200</v>
      </c>
    </row>
    <row r="33" spans="1:9" s="571" customFormat="1" ht="17.25" customHeight="1">
      <c r="A33" s="577">
        <v>61035</v>
      </c>
      <c r="B33" s="577">
        <v>2</v>
      </c>
      <c r="C33" s="577">
        <v>1</v>
      </c>
      <c r="D33" s="577">
        <v>6</v>
      </c>
      <c r="E33" s="221" t="s">
        <v>889</v>
      </c>
      <c r="F33" s="578">
        <v>54000</v>
      </c>
      <c r="G33" s="578">
        <v>38906</v>
      </c>
      <c r="H33" s="578">
        <f t="shared" si="0"/>
        <v>15094</v>
      </c>
      <c r="I33" s="578">
        <v>37065</v>
      </c>
    </row>
    <row r="34" spans="1:9" s="571" customFormat="1" ht="20.100000000000001" hidden="1" customHeight="1">
      <c r="A34" s="577">
        <v>61036</v>
      </c>
      <c r="B34" s="577">
        <v>2</v>
      </c>
      <c r="C34" s="577">
        <v>1</v>
      </c>
      <c r="D34" s="577">
        <v>6</v>
      </c>
      <c r="E34" s="221" t="s">
        <v>351</v>
      </c>
      <c r="F34" s="578"/>
      <c r="G34" s="578"/>
      <c r="H34" s="578">
        <f t="shared" si="0"/>
        <v>0</v>
      </c>
      <c r="I34" s="578"/>
    </row>
    <row r="35" spans="1:9" s="571" customFormat="1" ht="17.25" customHeight="1">
      <c r="A35" s="577">
        <v>61041</v>
      </c>
      <c r="B35" s="577">
        <v>2</v>
      </c>
      <c r="C35" s="577">
        <v>1</v>
      </c>
      <c r="D35" s="577">
        <v>6</v>
      </c>
      <c r="E35" s="221" t="s">
        <v>354</v>
      </c>
      <c r="F35" s="578">
        <v>390857</v>
      </c>
      <c r="G35" s="578">
        <v>193456</v>
      </c>
      <c r="H35" s="578">
        <f>F35-G35</f>
        <v>197401</v>
      </c>
      <c r="I35" s="578">
        <v>154600</v>
      </c>
    </row>
    <row r="36" spans="1:9" s="571" customFormat="1" ht="17.25" customHeight="1">
      <c r="A36" s="577">
        <v>61042</v>
      </c>
      <c r="B36" s="577">
        <v>2</v>
      </c>
      <c r="C36" s="577">
        <v>1</v>
      </c>
      <c r="D36" s="577">
        <v>6</v>
      </c>
      <c r="E36" s="221" t="s">
        <v>582</v>
      </c>
      <c r="F36" s="578">
        <v>15024664</v>
      </c>
      <c r="G36" s="578">
        <v>17489791</v>
      </c>
      <c r="H36" s="28">
        <f>F36-G36</f>
        <v>-2465127</v>
      </c>
      <c r="I36" s="578">
        <v>17828147</v>
      </c>
    </row>
    <row r="37" spans="1:9" s="571" customFormat="1" ht="17.25" customHeight="1">
      <c r="A37" s="577">
        <v>61043</v>
      </c>
      <c r="B37" s="577">
        <v>2</v>
      </c>
      <c r="C37" s="577">
        <v>1</v>
      </c>
      <c r="D37" s="577">
        <v>6</v>
      </c>
      <c r="E37" s="221" t="s">
        <v>733</v>
      </c>
      <c r="F37" s="578">
        <v>12928200</v>
      </c>
      <c r="G37" s="578">
        <v>15954010</v>
      </c>
      <c r="H37" s="28">
        <f>F37-G37</f>
        <v>-3025810</v>
      </c>
      <c r="I37" s="578">
        <v>13701276</v>
      </c>
    </row>
    <row r="38" spans="1:9" s="571" customFormat="1" ht="17.25" customHeight="1">
      <c r="A38" s="577">
        <v>61991</v>
      </c>
      <c r="B38" s="577">
        <v>2</v>
      </c>
      <c r="C38" s="577">
        <v>1</v>
      </c>
      <c r="D38" s="577">
        <v>6</v>
      </c>
      <c r="E38" s="221" t="s">
        <v>732</v>
      </c>
      <c r="F38" s="578">
        <v>4108077</v>
      </c>
      <c r="G38" s="578">
        <v>6206341</v>
      </c>
      <c r="H38" s="28">
        <f t="shared" si="0"/>
        <v>-2098264</v>
      </c>
      <c r="I38" s="578">
        <v>5071256</v>
      </c>
    </row>
    <row r="39" spans="1:9" s="571" customFormat="1" ht="17.25" customHeight="1">
      <c r="A39" s="577">
        <v>64021</v>
      </c>
      <c r="B39" s="577">
        <v>2</v>
      </c>
      <c r="C39" s="577">
        <v>1</v>
      </c>
      <c r="D39" s="577">
        <v>6</v>
      </c>
      <c r="E39" s="221" t="s">
        <v>365</v>
      </c>
      <c r="F39" s="578">
        <v>1853</v>
      </c>
      <c r="G39" s="578">
        <v>4163</v>
      </c>
      <c r="H39" s="28">
        <f t="shared" si="0"/>
        <v>-2310</v>
      </c>
      <c r="I39" s="578">
        <v>336</v>
      </c>
    </row>
    <row r="40" spans="1:9" s="576" customFormat="1" ht="17.25" customHeight="1">
      <c r="A40" s="574"/>
      <c r="B40" s="574">
        <v>3</v>
      </c>
      <c r="C40" s="574">
        <v>1</v>
      </c>
      <c r="D40" s="574">
        <v>6</v>
      </c>
      <c r="E40" s="220" t="s">
        <v>356</v>
      </c>
      <c r="F40" s="579">
        <f>SUM(F41:F47)</f>
        <v>3159175</v>
      </c>
      <c r="G40" s="579">
        <f>SUM(G41:G47)</f>
        <v>2870721</v>
      </c>
      <c r="H40" s="579">
        <f>F40-G40</f>
        <v>288454</v>
      </c>
      <c r="I40" s="579">
        <f>SUM(I41:I47)</f>
        <v>2919901</v>
      </c>
    </row>
    <row r="41" spans="1:9" s="571" customFormat="1" ht="17.25" customHeight="1">
      <c r="A41" s="577">
        <v>60011</v>
      </c>
      <c r="B41" s="577">
        <v>3</v>
      </c>
      <c r="C41" s="577">
        <v>1</v>
      </c>
      <c r="D41" s="577">
        <v>6</v>
      </c>
      <c r="E41" s="221" t="s">
        <v>347</v>
      </c>
      <c r="F41" s="578">
        <v>3073755</v>
      </c>
      <c r="G41" s="578">
        <v>2833924</v>
      </c>
      <c r="H41" s="578">
        <f t="shared" si="0"/>
        <v>239831</v>
      </c>
      <c r="I41" s="578">
        <v>2885395</v>
      </c>
    </row>
    <row r="42" spans="1:9" s="571" customFormat="1" ht="17.25" customHeight="1">
      <c r="A42" s="577">
        <v>60021</v>
      </c>
      <c r="B42" s="577">
        <v>3</v>
      </c>
      <c r="C42" s="577">
        <v>1</v>
      </c>
      <c r="D42" s="577">
        <v>6</v>
      </c>
      <c r="E42" s="221" t="s">
        <v>348</v>
      </c>
      <c r="F42" s="578">
        <v>16360</v>
      </c>
      <c r="G42" s="578">
        <v>7366</v>
      </c>
      <c r="H42" s="578">
        <f t="shared" si="0"/>
        <v>8994</v>
      </c>
      <c r="I42" s="578">
        <v>7600</v>
      </c>
    </row>
    <row r="43" spans="1:9" s="571" customFormat="1" ht="17.25" customHeight="1">
      <c r="A43" s="577">
        <v>61011</v>
      </c>
      <c r="B43" s="577">
        <v>3</v>
      </c>
      <c r="C43" s="577">
        <v>1</v>
      </c>
      <c r="D43" s="577">
        <v>6</v>
      </c>
      <c r="E43" s="221" t="s">
        <v>726</v>
      </c>
      <c r="F43" s="578">
        <v>45264</v>
      </c>
      <c r="G43" s="578">
        <v>11710</v>
      </c>
      <c r="H43" s="578">
        <f t="shared" si="0"/>
        <v>33554</v>
      </c>
      <c r="I43" s="578">
        <v>17757</v>
      </c>
    </row>
    <row r="44" spans="1:9" s="571" customFormat="1" ht="17.25" customHeight="1">
      <c r="A44" s="577">
        <v>61021</v>
      </c>
      <c r="B44" s="577">
        <v>3</v>
      </c>
      <c r="C44" s="577">
        <v>1</v>
      </c>
      <c r="D44" s="577">
        <v>6</v>
      </c>
      <c r="E44" s="221" t="s">
        <v>349</v>
      </c>
      <c r="F44" s="578">
        <v>23796</v>
      </c>
      <c r="G44" s="578">
        <v>4685</v>
      </c>
      <c r="H44" s="578">
        <f>F44-G44</f>
        <v>19111</v>
      </c>
      <c r="I44" s="578">
        <v>8514</v>
      </c>
    </row>
    <row r="45" spans="1:9" s="571" customFormat="1" ht="17.25" customHeight="1">
      <c r="A45" s="577">
        <v>61022</v>
      </c>
      <c r="B45" s="577">
        <v>3</v>
      </c>
      <c r="C45" s="577">
        <v>1</v>
      </c>
      <c r="D45" s="577">
        <v>6</v>
      </c>
      <c r="E45" s="221" t="s">
        <v>728</v>
      </c>
      <c r="F45" s="372">
        <v>0</v>
      </c>
      <c r="G45" s="372">
        <v>0</v>
      </c>
      <c r="H45" s="372">
        <f t="shared" si="0"/>
        <v>0</v>
      </c>
      <c r="I45" s="578">
        <v>175</v>
      </c>
    </row>
    <row r="46" spans="1:9" s="571" customFormat="1" ht="17.25" customHeight="1">
      <c r="A46" s="577">
        <v>61031</v>
      </c>
      <c r="B46" s="577">
        <v>3</v>
      </c>
      <c r="C46" s="577">
        <v>1</v>
      </c>
      <c r="D46" s="577">
        <v>6</v>
      </c>
      <c r="E46" s="221" t="s">
        <v>350</v>
      </c>
      <c r="F46" s="372">
        <v>0</v>
      </c>
      <c r="G46" s="578">
        <v>2136</v>
      </c>
      <c r="H46" s="578">
        <f t="shared" si="0"/>
        <v>-2136</v>
      </c>
      <c r="I46" s="578">
        <v>460</v>
      </c>
    </row>
    <row r="47" spans="1:9" s="571" customFormat="1" ht="17.25" customHeight="1">
      <c r="A47" s="577">
        <v>61991</v>
      </c>
      <c r="B47" s="577">
        <v>3</v>
      </c>
      <c r="C47" s="577">
        <v>1</v>
      </c>
      <c r="D47" s="577">
        <v>6</v>
      </c>
      <c r="E47" s="221" t="s">
        <v>732</v>
      </c>
      <c r="F47" s="372">
        <v>0</v>
      </c>
      <c r="G47" s="578">
        <v>10900</v>
      </c>
      <c r="H47" s="578">
        <f t="shared" si="0"/>
        <v>-10900</v>
      </c>
      <c r="I47" s="372">
        <v>0</v>
      </c>
    </row>
    <row r="48" spans="1:9" s="576" customFormat="1" ht="17.25" customHeight="1">
      <c r="A48" s="574"/>
      <c r="B48" s="574">
        <v>4</v>
      </c>
      <c r="C48" s="574">
        <v>1</v>
      </c>
      <c r="D48" s="574">
        <v>6</v>
      </c>
      <c r="E48" s="220" t="s">
        <v>357</v>
      </c>
      <c r="F48" s="579">
        <f>SUM(F49:F54)</f>
        <v>473760</v>
      </c>
      <c r="G48" s="579">
        <f>SUM(G49:G54)</f>
        <v>343104</v>
      </c>
      <c r="H48" s="579">
        <f t="shared" si="0"/>
        <v>130656</v>
      </c>
      <c r="I48" s="579">
        <f>SUM(I49:I54)</f>
        <v>324774</v>
      </c>
    </row>
    <row r="49" spans="1:9" s="571" customFormat="1" ht="17.25" customHeight="1">
      <c r="A49" s="577">
        <v>60011</v>
      </c>
      <c r="B49" s="577">
        <v>4</v>
      </c>
      <c r="C49" s="577">
        <v>1</v>
      </c>
      <c r="D49" s="577">
        <v>6</v>
      </c>
      <c r="E49" s="221" t="s">
        <v>347</v>
      </c>
      <c r="F49" s="578">
        <v>465978</v>
      </c>
      <c r="G49" s="578">
        <v>334286</v>
      </c>
      <c r="H49" s="578">
        <f t="shared" si="0"/>
        <v>131692</v>
      </c>
      <c r="I49" s="578">
        <v>320277</v>
      </c>
    </row>
    <row r="50" spans="1:9" s="571" customFormat="1" ht="17.25" customHeight="1">
      <c r="A50" s="577">
        <v>60021</v>
      </c>
      <c r="B50" s="577">
        <v>4</v>
      </c>
      <c r="C50" s="577">
        <v>1</v>
      </c>
      <c r="D50" s="577">
        <v>6</v>
      </c>
      <c r="E50" s="221" t="s">
        <v>348</v>
      </c>
      <c r="F50" s="578">
        <v>840</v>
      </c>
      <c r="G50" s="578">
        <v>2552</v>
      </c>
      <c r="H50" s="578">
        <f t="shared" si="0"/>
        <v>-1712</v>
      </c>
      <c r="I50" s="578">
        <v>1105</v>
      </c>
    </row>
    <row r="51" spans="1:9" s="571" customFormat="1" ht="17.25" customHeight="1">
      <c r="A51" s="577">
        <v>61011</v>
      </c>
      <c r="B51" s="577">
        <v>4</v>
      </c>
      <c r="C51" s="577">
        <v>1</v>
      </c>
      <c r="D51" s="577">
        <v>6</v>
      </c>
      <c r="E51" s="221" t="s">
        <v>726</v>
      </c>
      <c r="F51" s="578">
        <v>4943</v>
      </c>
      <c r="G51" s="578">
        <v>4559</v>
      </c>
      <c r="H51" s="578">
        <f t="shared" si="0"/>
        <v>384</v>
      </c>
      <c r="I51" s="578">
        <v>2226</v>
      </c>
    </row>
    <row r="52" spans="1:9" s="571" customFormat="1" ht="17.25" customHeight="1">
      <c r="A52" s="577">
        <v>61021</v>
      </c>
      <c r="B52" s="577">
        <v>4</v>
      </c>
      <c r="C52" s="577">
        <v>1</v>
      </c>
      <c r="D52" s="577">
        <v>6</v>
      </c>
      <c r="E52" s="221" t="s">
        <v>349</v>
      </c>
      <c r="F52" s="578">
        <v>1999</v>
      </c>
      <c r="G52" s="578">
        <v>1707</v>
      </c>
      <c r="H52" s="578">
        <f t="shared" si="0"/>
        <v>292</v>
      </c>
      <c r="I52" s="578">
        <v>1166</v>
      </c>
    </row>
    <row r="53" spans="1:9" s="571" customFormat="1" ht="20.100000000000001" hidden="1" customHeight="1">
      <c r="A53" s="580">
        <v>61031</v>
      </c>
      <c r="B53" s="580">
        <v>4</v>
      </c>
      <c r="C53" s="580">
        <v>1</v>
      </c>
      <c r="D53" s="580">
        <v>6</v>
      </c>
      <c r="E53" s="235" t="s">
        <v>350</v>
      </c>
      <c r="F53" s="581"/>
      <c r="G53" s="581"/>
      <c r="H53" s="582">
        <f t="shared" si="0"/>
        <v>0</v>
      </c>
      <c r="I53" s="581"/>
    </row>
    <row r="54" spans="1:9" s="571" customFormat="1" ht="17.25" hidden="1" customHeight="1">
      <c r="A54" s="580">
        <v>61991</v>
      </c>
      <c r="B54" s="580">
        <v>4</v>
      </c>
      <c r="C54" s="580">
        <v>1</v>
      </c>
      <c r="D54" s="580">
        <v>6</v>
      </c>
      <c r="E54" s="235" t="s">
        <v>732</v>
      </c>
      <c r="F54" s="581">
        <v>0</v>
      </c>
      <c r="G54" s="581">
        <v>0</v>
      </c>
      <c r="H54" s="581">
        <f t="shared" si="0"/>
        <v>0</v>
      </c>
      <c r="I54" s="581">
        <v>0</v>
      </c>
    </row>
    <row r="55" spans="1:9" s="571" customFormat="1" ht="28.7" customHeight="1">
      <c r="A55" s="565" t="s">
        <v>362</v>
      </c>
      <c r="B55" s="565"/>
      <c r="C55" s="565"/>
      <c r="D55" s="565"/>
      <c r="E55" s="565"/>
      <c r="F55" s="565"/>
      <c r="G55" s="565"/>
      <c r="H55" s="565"/>
      <c r="I55" s="565"/>
    </row>
    <row r="56" spans="1:9" s="571" customFormat="1" ht="17.25" customHeight="1">
      <c r="A56" s="583"/>
      <c r="B56" s="583"/>
      <c r="C56" s="583"/>
      <c r="D56" s="584"/>
      <c r="E56" s="584"/>
      <c r="F56" s="569" t="s">
        <v>517</v>
      </c>
      <c r="G56" s="569"/>
      <c r="H56" s="569"/>
      <c r="I56" s="569"/>
    </row>
    <row r="57" spans="1:9" s="571" customFormat="1" ht="17.25" customHeight="1">
      <c r="A57" s="443" t="s">
        <v>179</v>
      </c>
      <c r="B57" s="443"/>
      <c r="C57" s="443"/>
      <c r="D57" s="443"/>
      <c r="E57" s="445" t="s">
        <v>185</v>
      </c>
      <c r="F57" s="443">
        <v>2014</v>
      </c>
      <c r="G57" s="443"/>
      <c r="H57" s="443"/>
      <c r="I57" s="447" t="s">
        <v>828</v>
      </c>
    </row>
    <row r="58" spans="1:9" s="571" customFormat="1" ht="17.25" customHeight="1">
      <c r="A58" s="303" t="s">
        <v>180</v>
      </c>
      <c r="B58" s="303" t="s">
        <v>181</v>
      </c>
      <c r="C58" s="572" t="s">
        <v>182</v>
      </c>
      <c r="D58" s="303" t="s">
        <v>183</v>
      </c>
      <c r="E58" s="446"/>
      <c r="F58" s="304" t="s">
        <v>572</v>
      </c>
      <c r="G58" s="304" t="s">
        <v>184</v>
      </c>
      <c r="H58" s="573" t="s">
        <v>187</v>
      </c>
      <c r="I58" s="448"/>
    </row>
    <row r="59" spans="1:9" s="576" customFormat="1" ht="17.25" customHeight="1">
      <c r="A59" s="574"/>
      <c r="B59" s="574">
        <v>5</v>
      </c>
      <c r="C59" s="574">
        <v>1</v>
      </c>
      <c r="D59" s="574">
        <v>6</v>
      </c>
      <c r="E59" s="220" t="s">
        <v>358</v>
      </c>
      <c r="F59" s="579">
        <f>F60+SUM(F61:F68)</f>
        <v>9201686</v>
      </c>
      <c r="G59" s="579">
        <f>G60+SUM(G61:G68)</f>
        <v>8653793</v>
      </c>
      <c r="H59" s="579">
        <f>F59-G59</f>
        <v>547893</v>
      </c>
      <c r="I59" s="579">
        <f>I60+SUM(I61:I68)</f>
        <v>6869274</v>
      </c>
    </row>
    <row r="60" spans="1:9" s="571" customFormat="1" ht="17.25" customHeight="1">
      <c r="A60" s="577">
        <v>61051</v>
      </c>
      <c r="B60" s="577">
        <v>5</v>
      </c>
      <c r="C60" s="577">
        <v>1</v>
      </c>
      <c r="D60" s="577">
        <v>6</v>
      </c>
      <c r="E60" s="221" t="s">
        <v>359</v>
      </c>
      <c r="F60" s="578">
        <v>150650</v>
      </c>
      <c r="G60" s="578">
        <v>177962</v>
      </c>
      <c r="H60" s="578">
        <f>F60-G60</f>
        <v>-27312</v>
      </c>
      <c r="I60" s="578">
        <v>108077</v>
      </c>
    </row>
    <row r="61" spans="1:9" s="571" customFormat="1" ht="17.25" customHeight="1">
      <c r="A61" s="577">
        <v>61052</v>
      </c>
      <c r="B61" s="577">
        <v>5</v>
      </c>
      <c r="C61" s="577">
        <v>1</v>
      </c>
      <c r="D61" s="577">
        <v>6</v>
      </c>
      <c r="E61" s="221" t="s">
        <v>736</v>
      </c>
      <c r="F61" s="578">
        <v>25950</v>
      </c>
      <c r="G61" s="187">
        <v>0</v>
      </c>
      <c r="H61" s="578">
        <f t="shared" ref="H61:H71" si="1">F61-G61</f>
        <v>25950</v>
      </c>
      <c r="I61" s="187">
        <v>0</v>
      </c>
    </row>
    <row r="62" spans="1:9" s="571" customFormat="1" ht="17.25" customHeight="1">
      <c r="A62" s="577">
        <v>62011</v>
      </c>
      <c r="B62" s="577">
        <v>5</v>
      </c>
      <c r="C62" s="577">
        <v>1</v>
      </c>
      <c r="D62" s="577">
        <v>6</v>
      </c>
      <c r="E62" s="221" t="s">
        <v>734</v>
      </c>
      <c r="F62" s="578">
        <v>8677735</v>
      </c>
      <c r="G62" s="578">
        <v>8336543</v>
      </c>
      <c r="H62" s="578">
        <f t="shared" si="1"/>
        <v>341192</v>
      </c>
      <c r="I62" s="578">
        <v>6689665</v>
      </c>
    </row>
    <row r="63" spans="1:9" s="571" customFormat="1" ht="17.25" customHeight="1">
      <c r="A63" s="577">
        <v>62012</v>
      </c>
      <c r="B63" s="577">
        <v>5</v>
      </c>
      <c r="C63" s="577">
        <v>1</v>
      </c>
      <c r="D63" s="577">
        <v>6</v>
      </c>
      <c r="E63" s="221" t="s">
        <v>360</v>
      </c>
      <c r="F63" s="578">
        <v>136500</v>
      </c>
      <c r="G63" s="578">
        <v>734</v>
      </c>
      <c r="H63" s="578">
        <f t="shared" si="1"/>
        <v>135766</v>
      </c>
      <c r="I63" s="578">
        <v>6503</v>
      </c>
    </row>
    <row r="64" spans="1:9" s="571" customFormat="1" ht="18" customHeight="1">
      <c r="A64" s="577">
        <v>62014</v>
      </c>
      <c r="B64" s="577">
        <v>5</v>
      </c>
      <c r="C64" s="577">
        <v>1</v>
      </c>
      <c r="D64" s="577">
        <v>6</v>
      </c>
      <c r="E64" s="585" t="s">
        <v>685</v>
      </c>
      <c r="F64" s="578">
        <v>3000</v>
      </c>
      <c r="G64" s="578">
        <v>30049</v>
      </c>
      <c r="H64" s="578">
        <f t="shared" si="1"/>
        <v>-27049</v>
      </c>
      <c r="I64" s="578">
        <v>7560</v>
      </c>
    </row>
    <row r="65" spans="1:9" s="571" customFormat="1" ht="18.75" customHeight="1">
      <c r="A65" s="577">
        <v>62021</v>
      </c>
      <c r="B65" s="577">
        <v>5</v>
      </c>
      <c r="C65" s="577">
        <v>1</v>
      </c>
      <c r="D65" s="577">
        <v>6</v>
      </c>
      <c r="E65" s="221" t="s">
        <v>525</v>
      </c>
      <c r="F65" s="187">
        <v>0</v>
      </c>
      <c r="G65" s="187">
        <v>0</v>
      </c>
      <c r="H65" s="187">
        <f t="shared" si="1"/>
        <v>0</v>
      </c>
      <c r="I65" s="578">
        <v>1100</v>
      </c>
    </row>
    <row r="66" spans="1:9" s="571" customFormat="1" ht="17.25" customHeight="1">
      <c r="A66" s="577">
        <v>62024</v>
      </c>
      <c r="B66" s="577">
        <v>5</v>
      </c>
      <c r="C66" s="577">
        <v>1</v>
      </c>
      <c r="D66" s="577">
        <v>6</v>
      </c>
      <c r="E66" s="221" t="s">
        <v>735</v>
      </c>
      <c r="F66" s="578">
        <v>148651</v>
      </c>
      <c r="G66" s="578">
        <v>89678</v>
      </c>
      <c r="H66" s="578">
        <f t="shared" si="1"/>
        <v>58973</v>
      </c>
      <c r="I66" s="578">
        <v>35591</v>
      </c>
    </row>
    <row r="67" spans="1:9" s="571" customFormat="1" ht="17.25" customHeight="1">
      <c r="A67" s="577">
        <v>74021</v>
      </c>
      <c r="B67" s="577">
        <v>5</v>
      </c>
      <c r="C67" s="577">
        <v>1</v>
      </c>
      <c r="D67" s="577">
        <v>6</v>
      </c>
      <c r="E67" s="221" t="s">
        <v>361</v>
      </c>
      <c r="F67" s="578">
        <v>56200</v>
      </c>
      <c r="G67" s="578">
        <v>18827</v>
      </c>
      <c r="H67" s="578">
        <f t="shared" si="1"/>
        <v>37373</v>
      </c>
      <c r="I67" s="578">
        <v>20778</v>
      </c>
    </row>
    <row r="68" spans="1:9" s="571" customFormat="1" ht="17.25" customHeight="1">
      <c r="A68" s="577">
        <v>74022</v>
      </c>
      <c r="B68" s="577">
        <v>5</v>
      </c>
      <c r="C68" s="577">
        <v>1</v>
      </c>
      <c r="D68" s="577">
        <v>6</v>
      </c>
      <c r="E68" s="221" t="s">
        <v>686</v>
      </c>
      <c r="F68" s="578">
        <v>3000</v>
      </c>
      <c r="G68" s="187">
        <v>0</v>
      </c>
      <c r="H68" s="578">
        <f t="shared" si="1"/>
        <v>3000</v>
      </c>
      <c r="I68" s="372">
        <v>0</v>
      </c>
    </row>
    <row r="69" spans="1:9" s="576" customFormat="1" ht="17.25" customHeight="1">
      <c r="A69" s="574"/>
      <c r="B69" s="574">
        <v>6</v>
      </c>
      <c r="C69" s="574">
        <v>1</v>
      </c>
      <c r="D69" s="574">
        <v>6</v>
      </c>
      <c r="E69" s="220" t="s">
        <v>363</v>
      </c>
      <c r="F69" s="579">
        <f>SUM(F70:F82)</f>
        <v>23549105</v>
      </c>
      <c r="G69" s="579">
        <f>SUM(G70:G82)</f>
        <v>25811453</v>
      </c>
      <c r="H69" s="579">
        <f>F69-G69</f>
        <v>-2262348</v>
      </c>
      <c r="I69" s="579">
        <f>SUM(I70:I82)</f>
        <v>23015323</v>
      </c>
    </row>
    <row r="70" spans="1:9" s="571" customFormat="1" ht="17.25" customHeight="1">
      <c r="A70" s="577">
        <v>61051</v>
      </c>
      <c r="B70" s="577">
        <v>6</v>
      </c>
      <c r="C70" s="577">
        <v>1</v>
      </c>
      <c r="D70" s="577">
        <v>6</v>
      </c>
      <c r="E70" s="221" t="s">
        <v>359</v>
      </c>
      <c r="F70" s="578">
        <v>10016469</v>
      </c>
      <c r="G70" s="578">
        <v>11227181</v>
      </c>
      <c r="H70" s="578">
        <f t="shared" si="1"/>
        <v>-1210712</v>
      </c>
      <c r="I70" s="578">
        <v>11314407</v>
      </c>
    </row>
    <row r="71" spans="1:9" s="571" customFormat="1" ht="17.25" customHeight="1">
      <c r="A71" s="577">
        <v>61052</v>
      </c>
      <c r="B71" s="577">
        <v>6</v>
      </c>
      <c r="C71" s="577">
        <v>1</v>
      </c>
      <c r="D71" s="577">
        <v>6</v>
      </c>
      <c r="E71" s="221" t="s">
        <v>736</v>
      </c>
      <c r="F71" s="578">
        <v>15000</v>
      </c>
      <c r="G71" s="578">
        <v>684</v>
      </c>
      <c r="H71" s="578">
        <f t="shared" si="1"/>
        <v>14316</v>
      </c>
      <c r="I71" s="578">
        <v>360</v>
      </c>
    </row>
    <row r="72" spans="1:9" s="571" customFormat="1" ht="17.25" customHeight="1">
      <c r="A72" s="577">
        <v>61059</v>
      </c>
      <c r="B72" s="577">
        <v>6</v>
      </c>
      <c r="C72" s="577">
        <v>1</v>
      </c>
      <c r="D72" s="577">
        <v>6</v>
      </c>
      <c r="E72" s="221" t="s">
        <v>364</v>
      </c>
      <c r="F72" s="578">
        <v>466083</v>
      </c>
      <c r="G72" s="578">
        <v>230994</v>
      </c>
      <c r="H72" s="578">
        <f t="shared" si="0"/>
        <v>235089</v>
      </c>
      <c r="I72" s="578">
        <v>217384</v>
      </c>
    </row>
    <row r="73" spans="1:9" s="571" customFormat="1" ht="17.25" customHeight="1">
      <c r="A73" s="577">
        <v>61992</v>
      </c>
      <c r="B73" s="577">
        <v>6</v>
      </c>
      <c r="C73" s="577">
        <v>1</v>
      </c>
      <c r="D73" s="577">
        <v>6</v>
      </c>
      <c r="E73" s="221" t="s">
        <v>737</v>
      </c>
      <c r="F73" s="578">
        <v>120000</v>
      </c>
      <c r="G73" s="187">
        <v>0</v>
      </c>
      <c r="H73" s="578">
        <f t="shared" si="0"/>
        <v>120000</v>
      </c>
      <c r="I73" s="187">
        <v>0</v>
      </c>
    </row>
    <row r="74" spans="1:9" s="571" customFormat="1" ht="17.25" customHeight="1">
      <c r="A74" s="577">
        <v>62011</v>
      </c>
      <c r="B74" s="577">
        <v>6</v>
      </c>
      <c r="C74" s="577">
        <v>1</v>
      </c>
      <c r="D74" s="577">
        <v>6</v>
      </c>
      <c r="E74" s="221" t="s">
        <v>734</v>
      </c>
      <c r="F74" s="578">
        <v>8856376</v>
      </c>
      <c r="G74" s="578">
        <v>9399710</v>
      </c>
      <c r="H74" s="578">
        <f t="shared" si="0"/>
        <v>-543334</v>
      </c>
      <c r="I74" s="578">
        <v>7362310</v>
      </c>
    </row>
    <row r="75" spans="1:9" s="571" customFormat="1" ht="17.25" customHeight="1">
      <c r="A75" s="577">
        <v>62012</v>
      </c>
      <c r="B75" s="577">
        <v>6</v>
      </c>
      <c r="C75" s="577">
        <v>1</v>
      </c>
      <c r="D75" s="577">
        <v>6</v>
      </c>
      <c r="E75" s="221" t="s">
        <v>360</v>
      </c>
      <c r="F75" s="578">
        <v>7000</v>
      </c>
      <c r="G75" s="578">
        <v>393</v>
      </c>
      <c r="H75" s="578">
        <f t="shared" si="0"/>
        <v>6607</v>
      </c>
      <c r="I75" s="187">
        <v>0</v>
      </c>
    </row>
    <row r="76" spans="1:9" s="571" customFormat="1" ht="17.25" customHeight="1">
      <c r="A76" s="577">
        <v>62014</v>
      </c>
      <c r="B76" s="577">
        <v>6</v>
      </c>
      <c r="C76" s="577">
        <v>1</v>
      </c>
      <c r="D76" s="577">
        <v>6</v>
      </c>
      <c r="E76" s="585" t="s">
        <v>685</v>
      </c>
      <c r="F76" s="578">
        <v>1000</v>
      </c>
      <c r="G76" s="578">
        <v>2119</v>
      </c>
      <c r="H76" s="578">
        <f t="shared" si="0"/>
        <v>-1119</v>
      </c>
      <c r="I76" s="187">
        <v>0</v>
      </c>
    </row>
    <row r="77" spans="1:9" s="571" customFormat="1" ht="17.25" customHeight="1">
      <c r="A77" s="577">
        <v>62024</v>
      </c>
      <c r="B77" s="577">
        <v>6</v>
      </c>
      <c r="C77" s="577">
        <v>1</v>
      </c>
      <c r="D77" s="577">
        <v>6</v>
      </c>
      <c r="E77" s="221" t="s">
        <v>735</v>
      </c>
      <c r="F77" s="578">
        <v>105830</v>
      </c>
      <c r="G77" s="578">
        <v>38484</v>
      </c>
      <c r="H77" s="578">
        <f t="shared" si="0"/>
        <v>67346</v>
      </c>
      <c r="I77" s="578">
        <v>102645</v>
      </c>
    </row>
    <row r="78" spans="1:9" s="571" customFormat="1" ht="17.25" customHeight="1">
      <c r="A78" s="577">
        <v>64021</v>
      </c>
      <c r="B78" s="577">
        <v>6</v>
      </c>
      <c r="C78" s="577">
        <v>1</v>
      </c>
      <c r="D78" s="577">
        <v>6</v>
      </c>
      <c r="E78" s="221" t="s">
        <v>365</v>
      </c>
      <c r="F78" s="578">
        <v>3936147</v>
      </c>
      <c r="G78" s="578">
        <v>4904193</v>
      </c>
      <c r="H78" s="578">
        <f t="shared" si="0"/>
        <v>-968046</v>
      </c>
      <c r="I78" s="578">
        <v>4013129</v>
      </c>
    </row>
    <row r="79" spans="1:9" s="571" customFormat="1" ht="17.25" customHeight="1">
      <c r="A79" s="577">
        <v>64022</v>
      </c>
      <c r="B79" s="577">
        <v>6</v>
      </c>
      <c r="C79" s="577">
        <v>1</v>
      </c>
      <c r="D79" s="577">
        <v>6</v>
      </c>
      <c r="E79" s="221" t="s">
        <v>738</v>
      </c>
      <c r="F79" s="578">
        <v>5800</v>
      </c>
      <c r="G79" s="578">
        <v>1479</v>
      </c>
      <c r="H79" s="578">
        <f t="shared" si="0"/>
        <v>4321</v>
      </c>
      <c r="I79" s="187">
        <v>0</v>
      </c>
    </row>
    <row r="80" spans="1:9" s="571" customFormat="1" ht="17.25" customHeight="1">
      <c r="A80" s="577">
        <v>74021</v>
      </c>
      <c r="B80" s="577">
        <v>6</v>
      </c>
      <c r="C80" s="577">
        <v>1</v>
      </c>
      <c r="D80" s="577">
        <v>6</v>
      </c>
      <c r="E80" s="221" t="s">
        <v>361</v>
      </c>
      <c r="F80" s="578">
        <v>19400</v>
      </c>
      <c r="G80" s="578">
        <v>6216</v>
      </c>
      <c r="H80" s="578">
        <f t="shared" si="0"/>
        <v>13184</v>
      </c>
      <c r="I80" s="578">
        <v>4937</v>
      </c>
    </row>
    <row r="81" spans="1:9" s="571" customFormat="1" ht="17.25" customHeight="1">
      <c r="A81" s="577">
        <v>74022</v>
      </c>
      <c r="B81" s="577">
        <v>6</v>
      </c>
      <c r="C81" s="577">
        <v>1</v>
      </c>
      <c r="D81" s="577">
        <v>6</v>
      </c>
      <c r="E81" s="221" t="s">
        <v>686</v>
      </c>
      <c r="F81" s="187">
        <v>0</v>
      </c>
      <c r="G81" s="187">
        <v>0</v>
      </c>
      <c r="H81" s="187">
        <f t="shared" si="0"/>
        <v>0</v>
      </c>
      <c r="I81" s="578">
        <v>151</v>
      </c>
    </row>
    <row r="82" spans="1:9" s="571" customFormat="1" ht="18" hidden="1" customHeight="1">
      <c r="A82" s="577">
        <v>75999</v>
      </c>
      <c r="B82" s="577">
        <v>6</v>
      </c>
      <c r="C82" s="577">
        <v>1</v>
      </c>
      <c r="D82" s="577">
        <v>6</v>
      </c>
      <c r="E82" s="221" t="s">
        <v>366</v>
      </c>
      <c r="F82" s="24"/>
      <c r="G82" s="24"/>
      <c r="H82" s="578">
        <f t="shared" si="0"/>
        <v>0</v>
      </c>
      <c r="I82" s="24"/>
    </row>
    <row r="83" spans="1:9" s="576" customFormat="1" ht="17.25" customHeight="1">
      <c r="A83" s="574"/>
      <c r="B83" s="574">
        <v>7</v>
      </c>
      <c r="C83" s="574">
        <v>1</v>
      </c>
      <c r="D83" s="574">
        <v>6</v>
      </c>
      <c r="E83" s="220" t="s">
        <v>367</v>
      </c>
      <c r="F83" s="579">
        <f>SUM(F84:F91)</f>
        <v>190050742</v>
      </c>
      <c r="G83" s="579">
        <f>SUM(G84:G91)</f>
        <v>175597738</v>
      </c>
      <c r="H83" s="579">
        <f>F83-G83</f>
        <v>14453004</v>
      </c>
      <c r="I83" s="579">
        <f>SUM(I84:I91)</f>
        <v>169461722</v>
      </c>
    </row>
    <row r="84" spans="1:9" s="571" customFormat="1" ht="17.25" customHeight="1">
      <c r="A84" s="577">
        <v>63011</v>
      </c>
      <c r="B84" s="577">
        <v>7</v>
      </c>
      <c r="C84" s="577">
        <v>1</v>
      </c>
      <c r="D84" s="577">
        <v>6</v>
      </c>
      <c r="E84" s="221" t="s">
        <v>739</v>
      </c>
      <c r="F84" s="578">
        <v>80264812</v>
      </c>
      <c r="G84" s="578">
        <v>77583171</v>
      </c>
      <c r="H84" s="578">
        <f t="shared" si="0"/>
        <v>2681641</v>
      </c>
      <c r="I84" s="578">
        <v>72841422</v>
      </c>
    </row>
    <row r="85" spans="1:9" s="571" customFormat="1" ht="17.25" customHeight="1">
      <c r="A85" s="577">
        <v>63012</v>
      </c>
      <c r="B85" s="577">
        <v>7</v>
      </c>
      <c r="C85" s="577">
        <v>1</v>
      </c>
      <c r="D85" s="577">
        <v>6</v>
      </c>
      <c r="E85" s="221" t="s">
        <v>368</v>
      </c>
      <c r="F85" s="578">
        <v>76028889</v>
      </c>
      <c r="G85" s="578">
        <v>53526614</v>
      </c>
      <c r="H85" s="578">
        <f t="shared" si="0"/>
        <v>22502275</v>
      </c>
      <c r="I85" s="578">
        <v>50531322</v>
      </c>
    </row>
    <row r="86" spans="1:9" s="571" customFormat="1" ht="17.25" customHeight="1">
      <c r="A86" s="577">
        <v>63013</v>
      </c>
      <c r="B86" s="577">
        <v>7</v>
      </c>
      <c r="C86" s="577">
        <v>1</v>
      </c>
      <c r="D86" s="577">
        <v>6</v>
      </c>
      <c r="E86" s="221" t="s">
        <v>369</v>
      </c>
      <c r="F86" s="578">
        <v>8380000</v>
      </c>
      <c r="G86" s="578">
        <v>6503393</v>
      </c>
      <c r="H86" s="578">
        <f t="shared" ref="H86:H164" si="2">F86-G86</f>
        <v>1876607</v>
      </c>
      <c r="I86" s="578">
        <v>6809291</v>
      </c>
    </row>
    <row r="87" spans="1:9" s="571" customFormat="1" ht="17.25" customHeight="1">
      <c r="A87" s="577">
        <v>63014</v>
      </c>
      <c r="B87" s="577">
        <v>7</v>
      </c>
      <c r="C87" s="577">
        <v>1</v>
      </c>
      <c r="D87" s="577">
        <v>6</v>
      </c>
      <c r="E87" s="221" t="s">
        <v>740</v>
      </c>
      <c r="F87" s="578">
        <v>8239128</v>
      </c>
      <c r="G87" s="578">
        <v>8696457</v>
      </c>
      <c r="H87" s="578">
        <f t="shared" si="2"/>
        <v>-457329</v>
      </c>
      <c r="I87" s="578">
        <v>8696008</v>
      </c>
    </row>
    <row r="88" spans="1:9" s="571" customFormat="1" ht="17.25" customHeight="1">
      <c r="A88" s="577">
        <v>63015</v>
      </c>
      <c r="B88" s="577">
        <v>7</v>
      </c>
      <c r="C88" s="577">
        <v>1</v>
      </c>
      <c r="D88" s="577">
        <v>6</v>
      </c>
      <c r="E88" s="221" t="s">
        <v>687</v>
      </c>
      <c r="F88" s="578">
        <v>2918180</v>
      </c>
      <c r="G88" s="578">
        <v>2883236</v>
      </c>
      <c r="H88" s="578">
        <f t="shared" si="2"/>
        <v>34944</v>
      </c>
      <c r="I88" s="578">
        <v>1484099</v>
      </c>
    </row>
    <row r="89" spans="1:9" s="571" customFormat="1" ht="18.75" hidden="1" customHeight="1">
      <c r="A89" s="577">
        <v>70031</v>
      </c>
      <c r="B89" s="577">
        <v>7</v>
      </c>
      <c r="C89" s="577">
        <v>1</v>
      </c>
      <c r="D89" s="577">
        <v>6</v>
      </c>
      <c r="E89" s="221" t="s">
        <v>370</v>
      </c>
      <c r="F89" s="578"/>
      <c r="G89" s="578"/>
      <c r="H89" s="578">
        <f t="shared" si="2"/>
        <v>0</v>
      </c>
      <c r="I89" s="578"/>
    </row>
    <row r="90" spans="1:9" s="571" customFormat="1" ht="17.25" customHeight="1">
      <c r="A90" s="577">
        <v>75031</v>
      </c>
      <c r="B90" s="577">
        <v>7</v>
      </c>
      <c r="C90" s="577">
        <v>1</v>
      </c>
      <c r="D90" s="577">
        <v>6</v>
      </c>
      <c r="E90" s="221" t="s">
        <v>371</v>
      </c>
      <c r="F90" s="578">
        <v>5329533</v>
      </c>
      <c r="G90" s="578">
        <v>6620725</v>
      </c>
      <c r="H90" s="578">
        <f t="shared" si="2"/>
        <v>-1291192</v>
      </c>
      <c r="I90" s="578">
        <v>10112040</v>
      </c>
    </row>
    <row r="91" spans="1:9" s="571" customFormat="1" ht="17.25" customHeight="1">
      <c r="A91" s="577">
        <v>75033</v>
      </c>
      <c r="B91" s="577">
        <v>7</v>
      </c>
      <c r="C91" s="577">
        <v>1</v>
      </c>
      <c r="D91" s="577">
        <v>6</v>
      </c>
      <c r="E91" s="221" t="s">
        <v>372</v>
      </c>
      <c r="F91" s="578">
        <v>8890200</v>
      </c>
      <c r="G91" s="578">
        <v>19784142</v>
      </c>
      <c r="H91" s="578">
        <f t="shared" si="2"/>
        <v>-10893942</v>
      </c>
      <c r="I91" s="578">
        <v>18987540</v>
      </c>
    </row>
    <row r="92" spans="1:9" s="576" customFormat="1" ht="17.25" customHeight="1">
      <c r="A92" s="574"/>
      <c r="B92" s="574">
        <v>8</v>
      </c>
      <c r="C92" s="574">
        <v>1</v>
      </c>
      <c r="D92" s="574">
        <v>6</v>
      </c>
      <c r="E92" s="220" t="s">
        <v>663</v>
      </c>
      <c r="F92" s="579">
        <f>SUM(F93:F94)</f>
        <v>6216096</v>
      </c>
      <c r="G92" s="579">
        <f>SUM(G93:G94)</f>
        <v>6086294</v>
      </c>
      <c r="H92" s="579">
        <f>F92-G92</f>
        <v>129802</v>
      </c>
      <c r="I92" s="579">
        <f>SUM(I93:I94)</f>
        <v>7202771</v>
      </c>
    </row>
    <row r="93" spans="1:9" s="571" customFormat="1" ht="17.25" customHeight="1">
      <c r="A93" s="577">
        <v>65041</v>
      </c>
      <c r="B93" s="577">
        <v>8</v>
      </c>
      <c r="C93" s="577">
        <v>1</v>
      </c>
      <c r="D93" s="577">
        <v>6</v>
      </c>
      <c r="E93" s="221" t="s">
        <v>373</v>
      </c>
      <c r="F93" s="578">
        <v>1335762</v>
      </c>
      <c r="G93" s="578">
        <v>1029256</v>
      </c>
      <c r="H93" s="578">
        <f t="shared" si="2"/>
        <v>306506</v>
      </c>
      <c r="I93" s="578">
        <v>1115760</v>
      </c>
    </row>
    <row r="94" spans="1:9" s="571" customFormat="1" ht="17.25" customHeight="1">
      <c r="A94" s="577">
        <v>65042</v>
      </c>
      <c r="B94" s="577">
        <v>8</v>
      </c>
      <c r="C94" s="577">
        <v>1</v>
      </c>
      <c r="D94" s="577">
        <v>6</v>
      </c>
      <c r="E94" s="221" t="s">
        <v>374</v>
      </c>
      <c r="F94" s="578">
        <v>4880334</v>
      </c>
      <c r="G94" s="578">
        <v>5057038</v>
      </c>
      <c r="H94" s="578">
        <f t="shared" si="2"/>
        <v>-176704</v>
      </c>
      <c r="I94" s="578">
        <v>6087011</v>
      </c>
    </row>
    <row r="95" spans="1:9" s="576" customFormat="1" ht="17.25" customHeight="1">
      <c r="A95" s="574"/>
      <c r="B95" s="574"/>
      <c r="C95" s="574">
        <v>2</v>
      </c>
      <c r="D95" s="574">
        <v>6</v>
      </c>
      <c r="E95" s="586" t="s">
        <v>375</v>
      </c>
      <c r="F95" s="579">
        <f>F96+F104+F121+F126+F138+F146+F155+F166</f>
        <v>193441876</v>
      </c>
      <c r="G95" s="579">
        <f>G96+G104+G121+G126+G138+G146+G155+G166</f>
        <v>223123791</v>
      </c>
      <c r="H95" s="579">
        <f>F95-G95</f>
        <v>-29681915</v>
      </c>
      <c r="I95" s="579">
        <f>I96+I104+I121+I126+I138+I146+I155</f>
        <v>210798858</v>
      </c>
    </row>
    <row r="96" spans="1:9" s="576" customFormat="1" ht="28.5">
      <c r="A96" s="574"/>
      <c r="B96" s="587">
        <v>1</v>
      </c>
      <c r="C96" s="587">
        <v>2</v>
      </c>
      <c r="D96" s="587">
        <v>6</v>
      </c>
      <c r="E96" s="588" t="s">
        <v>741</v>
      </c>
      <c r="F96" s="589">
        <f>SUM(F97:F103)</f>
        <v>22672164</v>
      </c>
      <c r="G96" s="589">
        <f>SUM(G97:G103)</f>
        <v>22729039</v>
      </c>
      <c r="H96" s="589">
        <f>F96-G96</f>
        <v>-56875</v>
      </c>
      <c r="I96" s="589">
        <f>SUM(I97:I103)</f>
        <v>20644093</v>
      </c>
    </row>
    <row r="97" spans="1:9" s="571" customFormat="1" ht="17.25" customHeight="1">
      <c r="A97" s="577">
        <v>62021</v>
      </c>
      <c r="B97" s="577">
        <v>1</v>
      </c>
      <c r="C97" s="577">
        <v>2</v>
      </c>
      <c r="D97" s="577">
        <v>6</v>
      </c>
      <c r="E97" s="221" t="s">
        <v>376</v>
      </c>
      <c r="F97" s="578">
        <v>2510783</v>
      </c>
      <c r="G97" s="578">
        <v>1269265</v>
      </c>
      <c r="H97" s="578">
        <f t="shared" si="2"/>
        <v>1241518</v>
      </c>
      <c r="I97" s="578">
        <v>1914994</v>
      </c>
    </row>
    <row r="98" spans="1:9" s="571" customFormat="1" ht="17.25" customHeight="1">
      <c r="A98" s="577">
        <v>62022</v>
      </c>
      <c r="B98" s="577">
        <v>1</v>
      </c>
      <c r="C98" s="577">
        <v>2</v>
      </c>
      <c r="D98" s="577">
        <v>6</v>
      </c>
      <c r="E98" s="221" t="s">
        <v>377</v>
      </c>
      <c r="F98" s="578">
        <v>10007872</v>
      </c>
      <c r="G98" s="578">
        <v>12382979</v>
      </c>
      <c r="H98" s="578">
        <f t="shared" si="2"/>
        <v>-2375107</v>
      </c>
      <c r="I98" s="578">
        <v>9589258</v>
      </c>
    </row>
    <row r="99" spans="1:9" s="571" customFormat="1" ht="17.25" customHeight="1">
      <c r="A99" s="577">
        <v>62023</v>
      </c>
      <c r="B99" s="577">
        <v>1</v>
      </c>
      <c r="C99" s="577">
        <v>2</v>
      </c>
      <c r="D99" s="577">
        <v>6</v>
      </c>
      <c r="E99" s="221" t="s">
        <v>378</v>
      </c>
      <c r="F99" s="578">
        <v>708878</v>
      </c>
      <c r="G99" s="578">
        <v>77041</v>
      </c>
      <c r="H99" s="578">
        <f t="shared" si="2"/>
        <v>631837</v>
      </c>
      <c r="I99" s="578">
        <v>56394</v>
      </c>
    </row>
    <row r="100" spans="1:9" s="571" customFormat="1" ht="17.25" customHeight="1">
      <c r="A100" s="577">
        <v>62031</v>
      </c>
      <c r="B100" s="577">
        <v>1</v>
      </c>
      <c r="C100" s="577">
        <v>2</v>
      </c>
      <c r="D100" s="577">
        <v>6</v>
      </c>
      <c r="E100" s="221" t="s">
        <v>379</v>
      </c>
      <c r="F100" s="578">
        <v>3612078</v>
      </c>
      <c r="G100" s="578">
        <v>3537224</v>
      </c>
      <c r="H100" s="578">
        <f t="shared" si="2"/>
        <v>74854</v>
      </c>
      <c r="I100" s="578">
        <v>2585609</v>
      </c>
    </row>
    <row r="101" spans="1:9" s="571" customFormat="1" ht="17.25" customHeight="1">
      <c r="A101" s="577">
        <v>62041</v>
      </c>
      <c r="B101" s="577">
        <v>1</v>
      </c>
      <c r="C101" s="577">
        <v>2</v>
      </c>
      <c r="D101" s="577">
        <v>6</v>
      </c>
      <c r="E101" s="221" t="s">
        <v>380</v>
      </c>
      <c r="F101" s="578">
        <v>28000</v>
      </c>
      <c r="G101" s="578">
        <v>41287</v>
      </c>
      <c r="H101" s="578">
        <f t="shared" si="2"/>
        <v>-13287</v>
      </c>
      <c r="I101" s="578">
        <v>32639</v>
      </c>
    </row>
    <row r="102" spans="1:9" s="571" customFormat="1" ht="17.25" customHeight="1">
      <c r="A102" s="577">
        <v>62042</v>
      </c>
      <c r="B102" s="577">
        <v>1</v>
      </c>
      <c r="C102" s="577">
        <v>2</v>
      </c>
      <c r="D102" s="577">
        <v>6</v>
      </c>
      <c r="E102" s="221" t="s">
        <v>381</v>
      </c>
      <c r="F102" s="578">
        <v>452000</v>
      </c>
      <c r="G102" s="578">
        <v>801174</v>
      </c>
      <c r="H102" s="578">
        <f t="shared" si="2"/>
        <v>-349174</v>
      </c>
      <c r="I102" s="578">
        <v>723064</v>
      </c>
    </row>
    <row r="103" spans="1:9" s="571" customFormat="1" ht="17.25" customHeight="1">
      <c r="A103" s="577">
        <v>68021</v>
      </c>
      <c r="B103" s="577">
        <v>1</v>
      </c>
      <c r="C103" s="577">
        <v>2</v>
      </c>
      <c r="D103" s="577">
        <v>6</v>
      </c>
      <c r="E103" s="221" t="s">
        <v>382</v>
      </c>
      <c r="F103" s="578">
        <v>5352553</v>
      </c>
      <c r="G103" s="578">
        <v>4620069</v>
      </c>
      <c r="H103" s="578">
        <f t="shared" si="2"/>
        <v>732484</v>
      </c>
      <c r="I103" s="578">
        <v>5742135</v>
      </c>
    </row>
    <row r="104" spans="1:9" s="576" customFormat="1" ht="17.25" customHeight="1">
      <c r="A104" s="574"/>
      <c r="B104" s="574">
        <v>2</v>
      </c>
      <c r="C104" s="574">
        <v>2</v>
      </c>
      <c r="D104" s="574">
        <v>6</v>
      </c>
      <c r="E104" s="220" t="s">
        <v>742</v>
      </c>
      <c r="F104" s="579">
        <f>SUM(F105:F120)</f>
        <v>11448862</v>
      </c>
      <c r="G104" s="579">
        <f>SUM(G105:G120)</f>
        <v>11864674</v>
      </c>
      <c r="H104" s="579">
        <f>F104-G104</f>
        <v>-415812</v>
      </c>
      <c r="I104" s="579">
        <f>SUM(I105:I120)</f>
        <v>9766098</v>
      </c>
    </row>
    <row r="105" spans="1:9" s="571" customFormat="1" ht="17.25" customHeight="1">
      <c r="A105" s="577">
        <v>66011</v>
      </c>
      <c r="B105" s="577">
        <v>2</v>
      </c>
      <c r="C105" s="577">
        <v>2</v>
      </c>
      <c r="D105" s="577">
        <v>6</v>
      </c>
      <c r="E105" s="221" t="s">
        <v>383</v>
      </c>
      <c r="F105" s="578">
        <v>9174289</v>
      </c>
      <c r="G105" s="578">
        <v>8698630</v>
      </c>
      <c r="H105" s="578">
        <f t="shared" si="2"/>
        <v>475659</v>
      </c>
      <c r="I105" s="578">
        <v>9258949</v>
      </c>
    </row>
    <row r="106" spans="1:9" s="571" customFormat="1" ht="17.25" customHeight="1">
      <c r="A106" s="577">
        <v>66021</v>
      </c>
      <c r="B106" s="577">
        <v>2</v>
      </c>
      <c r="C106" s="577">
        <v>2</v>
      </c>
      <c r="D106" s="577">
        <v>6</v>
      </c>
      <c r="E106" s="221" t="s">
        <v>384</v>
      </c>
      <c r="F106" s="578">
        <v>30220</v>
      </c>
      <c r="G106" s="187">
        <v>0</v>
      </c>
      <c r="H106" s="578">
        <f t="shared" si="2"/>
        <v>30220</v>
      </c>
      <c r="I106" s="187">
        <v>0</v>
      </c>
    </row>
    <row r="107" spans="1:9" s="571" customFormat="1" ht="17.25" customHeight="1">
      <c r="A107" s="577">
        <v>66031</v>
      </c>
      <c r="B107" s="577">
        <v>2</v>
      </c>
      <c r="C107" s="577">
        <v>2</v>
      </c>
      <c r="D107" s="577">
        <v>6</v>
      </c>
      <c r="E107" s="221" t="s">
        <v>743</v>
      </c>
      <c r="F107" s="578">
        <v>26240</v>
      </c>
      <c r="G107" s="578">
        <v>5750</v>
      </c>
      <c r="H107" s="578">
        <f t="shared" si="2"/>
        <v>20490</v>
      </c>
      <c r="I107" s="578">
        <v>27155</v>
      </c>
    </row>
    <row r="108" spans="1:9" s="571" customFormat="1" ht="17.25" customHeight="1">
      <c r="A108" s="577">
        <v>66032</v>
      </c>
      <c r="B108" s="577">
        <v>2</v>
      </c>
      <c r="C108" s="577">
        <v>2</v>
      </c>
      <c r="D108" s="577">
        <v>6</v>
      </c>
      <c r="E108" s="221" t="s">
        <v>385</v>
      </c>
      <c r="F108" s="372">
        <v>36950</v>
      </c>
      <c r="G108" s="372">
        <v>7103</v>
      </c>
      <c r="H108" s="372">
        <f t="shared" si="2"/>
        <v>29847</v>
      </c>
      <c r="I108" s="372">
        <v>43080</v>
      </c>
    </row>
    <row r="109" spans="1:9" s="571" customFormat="1" ht="17.25" customHeight="1">
      <c r="A109" s="577">
        <v>66033</v>
      </c>
      <c r="B109" s="577">
        <v>2</v>
      </c>
      <c r="C109" s="577">
        <v>2</v>
      </c>
      <c r="D109" s="577">
        <v>6</v>
      </c>
      <c r="E109" s="221" t="s">
        <v>744</v>
      </c>
      <c r="F109" s="372">
        <v>24800</v>
      </c>
      <c r="G109" s="372">
        <v>37854</v>
      </c>
      <c r="H109" s="372">
        <f t="shared" si="2"/>
        <v>-13054</v>
      </c>
      <c r="I109" s="372">
        <v>31714</v>
      </c>
    </row>
    <row r="110" spans="1:9" s="571" customFormat="1" ht="17.25" customHeight="1">
      <c r="A110" s="577">
        <v>66034</v>
      </c>
      <c r="B110" s="577">
        <v>2</v>
      </c>
      <c r="C110" s="577">
        <v>2</v>
      </c>
      <c r="D110" s="577">
        <v>6</v>
      </c>
      <c r="E110" s="221" t="s">
        <v>890</v>
      </c>
      <c r="F110" s="372">
        <v>128089</v>
      </c>
      <c r="G110" s="372">
        <v>280521</v>
      </c>
      <c r="H110" s="372">
        <f>F110-G110</f>
        <v>-152432</v>
      </c>
      <c r="I110" s="372">
        <v>0</v>
      </c>
    </row>
    <row r="111" spans="1:9" s="571" customFormat="1" ht="17.25" customHeight="1">
      <c r="A111" s="577">
        <v>66041</v>
      </c>
      <c r="B111" s="577">
        <v>2</v>
      </c>
      <c r="C111" s="577">
        <v>2</v>
      </c>
      <c r="D111" s="577">
        <v>6</v>
      </c>
      <c r="E111" s="221" t="s">
        <v>688</v>
      </c>
      <c r="F111" s="372">
        <v>239322</v>
      </c>
      <c r="G111" s="372">
        <v>506183</v>
      </c>
      <c r="H111" s="372">
        <f>F111-G111</f>
        <v>-266861</v>
      </c>
      <c r="I111" s="372">
        <v>4645</v>
      </c>
    </row>
    <row r="112" spans="1:9" s="571" customFormat="1" ht="17.25" customHeight="1">
      <c r="A112" s="577">
        <v>66042</v>
      </c>
      <c r="B112" s="577">
        <v>2</v>
      </c>
      <c r="C112" s="577">
        <v>2</v>
      </c>
      <c r="D112" s="577">
        <v>6</v>
      </c>
      <c r="E112" s="221" t="s">
        <v>689</v>
      </c>
      <c r="F112" s="372">
        <v>472625</v>
      </c>
      <c r="G112" s="372">
        <v>285636</v>
      </c>
      <c r="H112" s="372">
        <f>F112-G112</f>
        <v>186989</v>
      </c>
      <c r="I112" s="372">
        <v>236776</v>
      </c>
    </row>
    <row r="113" spans="1:9" s="571" customFormat="1" ht="17.25" customHeight="1">
      <c r="A113" s="577">
        <v>66043</v>
      </c>
      <c r="B113" s="577">
        <v>2</v>
      </c>
      <c r="C113" s="577">
        <v>2</v>
      </c>
      <c r="D113" s="577">
        <v>6</v>
      </c>
      <c r="E113" s="221" t="s">
        <v>690</v>
      </c>
      <c r="F113" s="372">
        <v>247143</v>
      </c>
      <c r="G113" s="372">
        <v>531542</v>
      </c>
      <c r="H113" s="372">
        <f t="shared" si="2"/>
        <v>-284399</v>
      </c>
      <c r="I113" s="372">
        <v>5533</v>
      </c>
    </row>
    <row r="114" spans="1:9" s="571" customFormat="1" ht="17.25" customHeight="1">
      <c r="A114" s="577">
        <v>66044</v>
      </c>
      <c r="B114" s="577">
        <v>2</v>
      </c>
      <c r="C114" s="577">
        <v>2</v>
      </c>
      <c r="D114" s="577">
        <v>6</v>
      </c>
      <c r="E114" s="221" t="s">
        <v>847</v>
      </c>
      <c r="F114" s="372">
        <v>192921</v>
      </c>
      <c r="G114" s="372">
        <v>502941</v>
      </c>
      <c r="H114" s="372">
        <f>F114-G114</f>
        <v>-310020</v>
      </c>
      <c r="I114" s="372">
        <v>0</v>
      </c>
    </row>
    <row r="115" spans="1:9" s="571" customFormat="1" ht="17.25" customHeight="1">
      <c r="A115" s="577">
        <v>66045</v>
      </c>
      <c r="B115" s="577">
        <v>2</v>
      </c>
      <c r="C115" s="577">
        <v>2</v>
      </c>
      <c r="D115" s="309">
        <v>6</v>
      </c>
      <c r="E115" s="221" t="s">
        <v>848</v>
      </c>
      <c r="F115" s="372">
        <v>54167</v>
      </c>
      <c r="G115" s="372">
        <v>177054</v>
      </c>
      <c r="H115" s="372">
        <f>F115-G115</f>
        <v>-122887</v>
      </c>
      <c r="I115" s="372">
        <v>0</v>
      </c>
    </row>
    <row r="116" spans="1:9" s="571" customFormat="1" ht="17.25" customHeight="1">
      <c r="A116" s="577">
        <v>66046</v>
      </c>
      <c r="B116" s="577">
        <v>2</v>
      </c>
      <c r="C116" s="577">
        <v>2</v>
      </c>
      <c r="D116" s="577">
        <v>6</v>
      </c>
      <c r="E116" s="221" t="s">
        <v>691</v>
      </c>
      <c r="F116" s="372">
        <v>35588</v>
      </c>
      <c r="G116" s="372">
        <v>37846</v>
      </c>
      <c r="H116" s="372">
        <f>F116-G116</f>
        <v>-2258</v>
      </c>
      <c r="I116" s="372">
        <v>19264</v>
      </c>
    </row>
    <row r="117" spans="1:9" s="571" customFormat="1" ht="28.5">
      <c r="A117" s="577">
        <v>66047</v>
      </c>
      <c r="B117" s="577">
        <v>2</v>
      </c>
      <c r="C117" s="577">
        <v>2</v>
      </c>
      <c r="D117" s="577">
        <v>6</v>
      </c>
      <c r="E117" s="585" t="s">
        <v>692</v>
      </c>
      <c r="F117" s="372">
        <v>46631</v>
      </c>
      <c r="G117" s="372">
        <v>94415</v>
      </c>
      <c r="H117" s="372">
        <f>F117-G117</f>
        <v>-47784</v>
      </c>
      <c r="I117" s="372">
        <v>24830</v>
      </c>
    </row>
    <row r="118" spans="1:9" s="571" customFormat="1" ht="17.25" customHeight="1">
      <c r="A118" s="577">
        <v>66048</v>
      </c>
      <c r="B118" s="577">
        <v>2</v>
      </c>
      <c r="C118" s="577">
        <v>2</v>
      </c>
      <c r="D118" s="577">
        <v>6</v>
      </c>
      <c r="E118" s="585" t="s">
        <v>849</v>
      </c>
      <c r="F118" s="372">
        <v>437880</v>
      </c>
      <c r="G118" s="372">
        <v>445147</v>
      </c>
      <c r="H118" s="372">
        <f>F118-G118</f>
        <v>-7267</v>
      </c>
      <c r="I118" s="372">
        <v>0</v>
      </c>
    </row>
    <row r="119" spans="1:9" s="571" customFormat="1" ht="16.5">
      <c r="A119" s="577">
        <v>66049</v>
      </c>
      <c r="B119" s="577">
        <v>2</v>
      </c>
      <c r="C119" s="577">
        <v>2</v>
      </c>
      <c r="D119" s="577">
        <v>6</v>
      </c>
      <c r="E119" s="585" t="s">
        <v>891</v>
      </c>
      <c r="F119" s="372">
        <v>11000</v>
      </c>
      <c r="G119" s="372">
        <v>1500</v>
      </c>
      <c r="H119" s="372">
        <f t="shared" si="2"/>
        <v>9500</v>
      </c>
      <c r="I119" s="372">
        <v>0</v>
      </c>
    </row>
    <row r="120" spans="1:9" s="571" customFormat="1" ht="17.25" customHeight="1">
      <c r="A120" s="577">
        <v>67011</v>
      </c>
      <c r="B120" s="577">
        <v>2</v>
      </c>
      <c r="C120" s="577">
        <v>2</v>
      </c>
      <c r="D120" s="577">
        <v>6</v>
      </c>
      <c r="E120" s="221" t="s">
        <v>745</v>
      </c>
      <c r="F120" s="372">
        <v>290997</v>
      </c>
      <c r="G120" s="372">
        <v>252552</v>
      </c>
      <c r="H120" s="372">
        <f t="shared" si="2"/>
        <v>38445</v>
      </c>
      <c r="I120" s="372">
        <v>114152</v>
      </c>
    </row>
    <row r="121" spans="1:9" s="576" customFormat="1" ht="17.25" customHeight="1">
      <c r="A121" s="574"/>
      <c r="B121" s="574">
        <v>3</v>
      </c>
      <c r="C121" s="574">
        <v>2</v>
      </c>
      <c r="D121" s="574">
        <v>6</v>
      </c>
      <c r="E121" s="220" t="s">
        <v>386</v>
      </c>
      <c r="F121" s="590">
        <f>SUM(F122:F125)</f>
        <v>14704970</v>
      </c>
      <c r="G121" s="590">
        <f>SUM(G122:G125)</f>
        <v>20461775</v>
      </c>
      <c r="H121" s="590">
        <f t="shared" si="2"/>
        <v>-5756805</v>
      </c>
      <c r="I121" s="590">
        <f>SUM(I122:I125)</f>
        <v>17107708</v>
      </c>
    </row>
    <row r="122" spans="1:9" s="571" customFormat="1" ht="17.25" customHeight="1">
      <c r="A122" s="577">
        <v>69011</v>
      </c>
      <c r="B122" s="577">
        <v>3</v>
      </c>
      <c r="C122" s="577">
        <v>2</v>
      </c>
      <c r="D122" s="577">
        <v>6</v>
      </c>
      <c r="E122" s="221" t="s">
        <v>746</v>
      </c>
      <c r="F122" s="372">
        <v>1831648</v>
      </c>
      <c r="G122" s="372">
        <v>2146301</v>
      </c>
      <c r="H122" s="372">
        <f t="shared" si="2"/>
        <v>-314653</v>
      </c>
      <c r="I122" s="372">
        <v>1789680</v>
      </c>
    </row>
    <row r="123" spans="1:9" s="571" customFormat="1" ht="17.25" customHeight="1">
      <c r="A123" s="577">
        <v>69021</v>
      </c>
      <c r="B123" s="577">
        <v>3</v>
      </c>
      <c r="C123" s="577">
        <v>2</v>
      </c>
      <c r="D123" s="577">
        <v>6</v>
      </c>
      <c r="E123" s="221" t="s">
        <v>387</v>
      </c>
      <c r="F123" s="372">
        <v>12442716</v>
      </c>
      <c r="G123" s="372">
        <v>16611507</v>
      </c>
      <c r="H123" s="372">
        <f t="shared" si="2"/>
        <v>-4168791</v>
      </c>
      <c r="I123" s="372">
        <v>14084886</v>
      </c>
    </row>
    <row r="124" spans="1:9" s="571" customFormat="1" ht="17.25" customHeight="1">
      <c r="A124" s="577">
        <v>69026</v>
      </c>
      <c r="B124" s="577">
        <v>3</v>
      </c>
      <c r="C124" s="577">
        <v>2</v>
      </c>
      <c r="D124" s="577">
        <v>6</v>
      </c>
      <c r="E124" s="221" t="s">
        <v>747</v>
      </c>
      <c r="F124" s="372">
        <v>4340</v>
      </c>
      <c r="G124" s="372">
        <v>1212195</v>
      </c>
      <c r="H124" s="372">
        <f t="shared" si="2"/>
        <v>-1207855</v>
      </c>
      <c r="I124" s="372">
        <v>840981</v>
      </c>
    </row>
    <row r="125" spans="1:9" s="571" customFormat="1" ht="17.25" customHeight="1">
      <c r="A125" s="577">
        <v>69039</v>
      </c>
      <c r="B125" s="577">
        <v>3</v>
      </c>
      <c r="C125" s="577">
        <v>2</v>
      </c>
      <c r="D125" s="577">
        <v>6</v>
      </c>
      <c r="E125" s="221" t="s">
        <v>388</v>
      </c>
      <c r="F125" s="372">
        <v>426266</v>
      </c>
      <c r="G125" s="372">
        <v>491772</v>
      </c>
      <c r="H125" s="372">
        <f t="shared" si="2"/>
        <v>-65506</v>
      </c>
      <c r="I125" s="372">
        <v>392161</v>
      </c>
    </row>
    <row r="126" spans="1:9" s="576" customFormat="1" ht="17.25" customHeight="1">
      <c r="A126" s="574"/>
      <c r="B126" s="574">
        <v>4</v>
      </c>
      <c r="C126" s="574">
        <v>2</v>
      </c>
      <c r="D126" s="574">
        <v>6</v>
      </c>
      <c r="E126" s="220" t="s">
        <v>154</v>
      </c>
      <c r="F126" s="590">
        <f>SUM(F127:F137)</f>
        <v>29673451</v>
      </c>
      <c r="G126" s="590">
        <f>SUM(G127:G137)</f>
        <v>30878633</v>
      </c>
      <c r="H126" s="590">
        <f t="shared" si="2"/>
        <v>-1205182</v>
      </c>
      <c r="I126" s="590">
        <f>SUM(I127:I137)</f>
        <v>31137365</v>
      </c>
    </row>
    <row r="127" spans="1:9" s="571" customFormat="1" ht="17.25" customHeight="1">
      <c r="A127" s="577">
        <v>70011</v>
      </c>
      <c r="B127" s="577">
        <v>4</v>
      </c>
      <c r="C127" s="577">
        <v>2</v>
      </c>
      <c r="D127" s="577">
        <v>6</v>
      </c>
      <c r="E127" s="221" t="s">
        <v>389</v>
      </c>
      <c r="F127" s="372">
        <v>568120</v>
      </c>
      <c r="G127" s="372">
        <v>643961</v>
      </c>
      <c r="H127" s="372">
        <f t="shared" si="2"/>
        <v>-75841</v>
      </c>
      <c r="I127" s="372">
        <v>592258</v>
      </c>
    </row>
    <row r="128" spans="1:9" s="571" customFormat="1" ht="17.25" customHeight="1">
      <c r="A128" s="577">
        <v>70012</v>
      </c>
      <c r="B128" s="577">
        <v>4</v>
      </c>
      <c r="C128" s="577">
        <v>2</v>
      </c>
      <c r="D128" s="577">
        <v>6</v>
      </c>
      <c r="E128" s="221" t="s">
        <v>748</v>
      </c>
      <c r="F128" s="372">
        <v>8571024</v>
      </c>
      <c r="G128" s="372">
        <v>10163363</v>
      </c>
      <c r="H128" s="372">
        <f t="shared" si="2"/>
        <v>-1592339</v>
      </c>
      <c r="I128" s="372">
        <v>9002530</v>
      </c>
    </row>
    <row r="129" spans="1:9" s="571" customFormat="1" ht="17.25" customHeight="1">
      <c r="A129" s="577">
        <v>70014</v>
      </c>
      <c r="B129" s="577">
        <v>4</v>
      </c>
      <c r="C129" s="577">
        <v>2</v>
      </c>
      <c r="D129" s="577">
        <v>6</v>
      </c>
      <c r="E129" s="221" t="s">
        <v>749</v>
      </c>
      <c r="F129" s="372">
        <v>2395773</v>
      </c>
      <c r="G129" s="372">
        <v>2451540</v>
      </c>
      <c r="H129" s="372">
        <f t="shared" si="2"/>
        <v>-55767</v>
      </c>
      <c r="I129" s="372">
        <v>2339462</v>
      </c>
    </row>
    <row r="130" spans="1:9" s="571" customFormat="1" ht="17.25" customHeight="1">
      <c r="A130" s="577">
        <v>70021</v>
      </c>
      <c r="B130" s="577">
        <v>4</v>
      </c>
      <c r="C130" s="577">
        <v>2</v>
      </c>
      <c r="D130" s="577">
        <v>6</v>
      </c>
      <c r="E130" s="221" t="s">
        <v>390</v>
      </c>
      <c r="F130" s="372">
        <v>880500</v>
      </c>
      <c r="G130" s="372">
        <v>1427117</v>
      </c>
      <c r="H130" s="372">
        <f t="shared" si="2"/>
        <v>-546617</v>
      </c>
      <c r="I130" s="372">
        <v>2603585</v>
      </c>
    </row>
    <row r="131" spans="1:9" s="571" customFormat="1" ht="17.25" customHeight="1">
      <c r="A131" s="577">
        <v>70022</v>
      </c>
      <c r="B131" s="577">
        <v>4</v>
      </c>
      <c r="C131" s="577">
        <v>2</v>
      </c>
      <c r="D131" s="577">
        <v>6</v>
      </c>
      <c r="E131" s="221" t="s">
        <v>391</v>
      </c>
      <c r="F131" s="372">
        <v>2049500</v>
      </c>
      <c r="G131" s="372">
        <v>263295</v>
      </c>
      <c r="H131" s="372">
        <f t="shared" si="2"/>
        <v>1786205</v>
      </c>
      <c r="I131" s="372">
        <v>264328</v>
      </c>
    </row>
    <row r="132" spans="1:9" s="571" customFormat="1" ht="17.25" customHeight="1">
      <c r="A132" s="577">
        <v>70023</v>
      </c>
      <c r="B132" s="577">
        <v>4</v>
      </c>
      <c r="C132" s="577">
        <v>2</v>
      </c>
      <c r="D132" s="577">
        <v>6</v>
      </c>
      <c r="E132" s="221" t="s">
        <v>392</v>
      </c>
      <c r="F132" s="372">
        <v>1642968</v>
      </c>
      <c r="G132" s="372">
        <v>824068</v>
      </c>
      <c r="H132" s="372">
        <f t="shared" si="2"/>
        <v>818900</v>
      </c>
      <c r="I132" s="372">
        <v>2092571</v>
      </c>
    </row>
    <row r="133" spans="1:9" s="571" customFormat="1" ht="17.25" customHeight="1">
      <c r="A133" s="577">
        <v>70024</v>
      </c>
      <c r="B133" s="577">
        <v>4</v>
      </c>
      <c r="C133" s="577">
        <v>2</v>
      </c>
      <c r="D133" s="577">
        <v>6</v>
      </c>
      <c r="E133" s="221" t="s">
        <v>393</v>
      </c>
      <c r="F133" s="372">
        <v>0</v>
      </c>
      <c r="G133" s="372">
        <v>225</v>
      </c>
      <c r="H133" s="372">
        <f t="shared" si="2"/>
        <v>-225</v>
      </c>
      <c r="I133" s="372">
        <v>250</v>
      </c>
    </row>
    <row r="134" spans="1:9" s="571" customFormat="1" ht="17.25" customHeight="1">
      <c r="A134" s="577">
        <v>70025</v>
      </c>
      <c r="B134" s="577">
        <v>4</v>
      </c>
      <c r="C134" s="577">
        <v>2</v>
      </c>
      <c r="D134" s="577">
        <v>6</v>
      </c>
      <c r="E134" s="221" t="s">
        <v>693</v>
      </c>
      <c r="F134" s="372">
        <v>30000</v>
      </c>
      <c r="G134" s="372">
        <v>30168</v>
      </c>
      <c r="H134" s="372">
        <f t="shared" si="2"/>
        <v>-168</v>
      </c>
      <c r="I134" s="372">
        <v>30168</v>
      </c>
    </row>
    <row r="135" spans="1:9" s="571" customFormat="1" ht="17.25" customHeight="1">
      <c r="A135" s="577">
        <v>70031</v>
      </c>
      <c r="B135" s="577">
        <v>4</v>
      </c>
      <c r="C135" s="577">
        <v>2</v>
      </c>
      <c r="D135" s="577">
        <v>6</v>
      </c>
      <c r="E135" s="221" t="s">
        <v>370</v>
      </c>
      <c r="F135" s="372">
        <v>12850788</v>
      </c>
      <c r="G135" s="372">
        <v>14091043</v>
      </c>
      <c r="H135" s="372">
        <f t="shared" si="2"/>
        <v>-1240255</v>
      </c>
      <c r="I135" s="372">
        <v>13253119</v>
      </c>
    </row>
    <row r="136" spans="1:9" s="571" customFormat="1" ht="17.25" customHeight="1">
      <c r="A136" s="577">
        <v>70032</v>
      </c>
      <c r="B136" s="577">
        <v>4</v>
      </c>
      <c r="C136" s="577">
        <v>2</v>
      </c>
      <c r="D136" s="577">
        <v>6</v>
      </c>
      <c r="E136" s="221" t="s">
        <v>394</v>
      </c>
      <c r="F136" s="372">
        <v>225500</v>
      </c>
      <c r="G136" s="372">
        <v>377918</v>
      </c>
      <c r="H136" s="372">
        <f t="shared" si="2"/>
        <v>-152418</v>
      </c>
      <c r="I136" s="372">
        <v>443310</v>
      </c>
    </row>
    <row r="137" spans="1:9" s="571" customFormat="1" ht="17.25" customHeight="1">
      <c r="A137" s="577">
        <v>70039</v>
      </c>
      <c r="B137" s="577">
        <v>4</v>
      </c>
      <c r="C137" s="577">
        <v>2</v>
      </c>
      <c r="D137" s="577">
        <v>6</v>
      </c>
      <c r="E137" s="221" t="s">
        <v>395</v>
      </c>
      <c r="F137" s="372">
        <v>459278</v>
      </c>
      <c r="G137" s="372">
        <v>605935</v>
      </c>
      <c r="H137" s="372">
        <f t="shared" si="2"/>
        <v>-146657</v>
      </c>
      <c r="I137" s="372">
        <v>515784</v>
      </c>
    </row>
    <row r="138" spans="1:9" s="576" customFormat="1" ht="17.25" customHeight="1">
      <c r="A138" s="574"/>
      <c r="B138" s="574">
        <v>5</v>
      </c>
      <c r="C138" s="574">
        <v>2</v>
      </c>
      <c r="D138" s="574">
        <v>6</v>
      </c>
      <c r="E138" s="220" t="s">
        <v>396</v>
      </c>
      <c r="F138" s="590">
        <f>SUM(F139:F145)</f>
        <v>16772785</v>
      </c>
      <c r="G138" s="590">
        <f>SUM(G139:G145)</f>
        <v>19213259</v>
      </c>
      <c r="H138" s="590">
        <f>F138-G138</f>
        <v>-2440474</v>
      </c>
      <c r="I138" s="590">
        <f>SUM(I139:I145)</f>
        <v>16793234</v>
      </c>
    </row>
    <row r="139" spans="1:9" s="571" customFormat="1" ht="17.25" customHeight="1">
      <c r="A139" s="577">
        <v>65011</v>
      </c>
      <c r="B139" s="577">
        <v>5</v>
      </c>
      <c r="C139" s="577">
        <v>2</v>
      </c>
      <c r="D139" s="577">
        <v>6</v>
      </c>
      <c r="E139" s="221" t="s">
        <v>750</v>
      </c>
      <c r="F139" s="372">
        <v>13354965</v>
      </c>
      <c r="G139" s="372">
        <v>15178002</v>
      </c>
      <c r="H139" s="372">
        <f t="shared" si="2"/>
        <v>-1823037</v>
      </c>
      <c r="I139" s="372">
        <v>13003755</v>
      </c>
    </row>
    <row r="140" spans="1:9" s="571" customFormat="1" ht="17.25" customHeight="1">
      <c r="A140" s="577">
        <v>67029</v>
      </c>
      <c r="B140" s="577">
        <v>5</v>
      </c>
      <c r="C140" s="577">
        <v>2</v>
      </c>
      <c r="D140" s="577">
        <v>6</v>
      </c>
      <c r="E140" s="221" t="s">
        <v>751</v>
      </c>
      <c r="F140" s="372">
        <v>1011761</v>
      </c>
      <c r="G140" s="372">
        <v>1835349</v>
      </c>
      <c r="H140" s="372">
        <f t="shared" si="2"/>
        <v>-823588</v>
      </c>
      <c r="I140" s="372">
        <v>2271949</v>
      </c>
    </row>
    <row r="141" spans="1:9" s="571" customFormat="1" ht="17.25" customHeight="1">
      <c r="A141" s="577">
        <v>71011</v>
      </c>
      <c r="B141" s="577">
        <v>5</v>
      </c>
      <c r="C141" s="577">
        <v>2</v>
      </c>
      <c r="D141" s="577">
        <v>6</v>
      </c>
      <c r="E141" s="221" t="s">
        <v>397</v>
      </c>
      <c r="F141" s="372">
        <v>500</v>
      </c>
      <c r="G141" s="372">
        <v>230</v>
      </c>
      <c r="H141" s="372">
        <f t="shared" si="2"/>
        <v>270</v>
      </c>
      <c r="I141" s="372">
        <v>230</v>
      </c>
    </row>
    <row r="142" spans="1:9" s="571" customFormat="1" ht="17.25" customHeight="1">
      <c r="A142" s="577">
        <v>71012</v>
      </c>
      <c r="B142" s="577">
        <v>5</v>
      </c>
      <c r="C142" s="577">
        <v>2</v>
      </c>
      <c r="D142" s="577">
        <v>6</v>
      </c>
      <c r="E142" s="221" t="s">
        <v>398</v>
      </c>
      <c r="F142" s="372">
        <v>759851</v>
      </c>
      <c r="G142" s="372">
        <v>807180</v>
      </c>
      <c r="H142" s="372">
        <f t="shared" si="2"/>
        <v>-47329</v>
      </c>
      <c r="I142" s="372">
        <v>494021</v>
      </c>
    </row>
    <row r="143" spans="1:9" s="571" customFormat="1" ht="17.25" customHeight="1">
      <c r="A143" s="577">
        <v>71021</v>
      </c>
      <c r="B143" s="577">
        <v>5</v>
      </c>
      <c r="C143" s="577">
        <v>2</v>
      </c>
      <c r="D143" s="577">
        <v>6</v>
      </c>
      <c r="E143" s="221" t="s">
        <v>399</v>
      </c>
      <c r="F143" s="372">
        <v>99208</v>
      </c>
      <c r="G143" s="372">
        <v>25785</v>
      </c>
      <c r="H143" s="372">
        <f t="shared" si="2"/>
        <v>73423</v>
      </c>
      <c r="I143" s="372">
        <v>44464</v>
      </c>
    </row>
    <row r="144" spans="1:9" s="571" customFormat="1" ht="17.25" customHeight="1">
      <c r="A144" s="577">
        <v>71031</v>
      </c>
      <c r="B144" s="577">
        <v>5</v>
      </c>
      <c r="C144" s="577">
        <v>2</v>
      </c>
      <c r="D144" s="577">
        <v>6</v>
      </c>
      <c r="E144" s="221" t="s">
        <v>400</v>
      </c>
      <c r="F144" s="372">
        <v>601500</v>
      </c>
      <c r="G144" s="372">
        <v>451506</v>
      </c>
      <c r="H144" s="372">
        <f t="shared" si="2"/>
        <v>149994</v>
      </c>
      <c r="I144" s="372">
        <v>433157</v>
      </c>
    </row>
    <row r="145" spans="1:9" s="571" customFormat="1" ht="17.25" customHeight="1">
      <c r="A145" s="577">
        <v>71032</v>
      </c>
      <c r="B145" s="577">
        <v>5</v>
      </c>
      <c r="C145" s="577">
        <v>2</v>
      </c>
      <c r="D145" s="577">
        <v>6</v>
      </c>
      <c r="E145" s="221" t="s">
        <v>401</v>
      </c>
      <c r="F145" s="372">
        <v>945000</v>
      </c>
      <c r="G145" s="372">
        <v>915207</v>
      </c>
      <c r="H145" s="372">
        <f t="shared" si="2"/>
        <v>29793</v>
      </c>
      <c r="I145" s="372">
        <v>545658</v>
      </c>
    </row>
    <row r="146" spans="1:9" s="576" customFormat="1" ht="17.25" customHeight="1">
      <c r="A146" s="574"/>
      <c r="B146" s="574">
        <v>6</v>
      </c>
      <c r="C146" s="574">
        <v>2</v>
      </c>
      <c r="D146" s="574">
        <v>6</v>
      </c>
      <c r="E146" s="220" t="s">
        <v>402</v>
      </c>
      <c r="F146" s="590">
        <f>SUM(F147:F154)</f>
        <v>9184296</v>
      </c>
      <c r="G146" s="590">
        <f>SUM(G147:G154)</f>
        <v>9108210</v>
      </c>
      <c r="H146" s="590">
        <f>F146-G146</f>
        <v>76086</v>
      </c>
      <c r="I146" s="590">
        <f>SUM(I147:I154)</f>
        <v>8607789</v>
      </c>
    </row>
    <row r="147" spans="1:9" s="576" customFormat="1" ht="20.100000000000001" hidden="1" customHeight="1">
      <c r="A147" s="577">
        <v>62021</v>
      </c>
      <c r="B147" s="577">
        <v>6</v>
      </c>
      <c r="C147" s="577">
        <v>2</v>
      </c>
      <c r="D147" s="577">
        <v>6</v>
      </c>
      <c r="E147" s="221" t="s">
        <v>376</v>
      </c>
      <c r="F147" s="24"/>
      <c r="G147" s="24"/>
      <c r="H147" s="24">
        <f t="shared" si="2"/>
        <v>0</v>
      </c>
      <c r="I147" s="24"/>
    </row>
    <row r="148" spans="1:9" s="571" customFormat="1" ht="17.25" customHeight="1">
      <c r="A148" s="577">
        <v>72019</v>
      </c>
      <c r="B148" s="577">
        <v>6</v>
      </c>
      <c r="C148" s="577">
        <v>2</v>
      </c>
      <c r="D148" s="577">
        <v>6</v>
      </c>
      <c r="E148" s="221" t="s">
        <v>403</v>
      </c>
      <c r="F148" s="372">
        <v>1055898</v>
      </c>
      <c r="G148" s="372">
        <v>774685</v>
      </c>
      <c r="H148" s="372">
        <f t="shared" si="2"/>
        <v>281213</v>
      </c>
      <c r="I148" s="372">
        <v>749887</v>
      </c>
    </row>
    <row r="149" spans="1:9" s="571" customFormat="1" ht="17.25" customHeight="1">
      <c r="A149" s="577">
        <v>72021</v>
      </c>
      <c r="B149" s="577">
        <v>6</v>
      </c>
      <c r="C149" s="577">
        <v>2</v>
      </c>
      <c r="D149" s="577">
        <v>6</v>
      </c>
      <c r="E149" s="221" t="s">
        <v>404</v>
      </c>
      <c r="F149" s="372">
        <v>760418</v>
      </c>
      <c r="G149" s="372">
        <v>609940</v>
      </c>
      <c r="H149" s="372">
        <f t="shared" si="2"/>
        <v>150478</v>
      </c>
      <c r="I149" s="372">
        <v>554900</v>
      </c>
    </row>
    <row r="150" spans="1:9" s="571" customFormat="1" ht="17.25" customHeight="1">
      <c r="A150" s="577">
        <v>72022</v>
      </c>
      <c r="B150" s="577">
        <v>6</v>
      </c>
      <c r="C150" s="577">
        <v>2</v>
      </c>
      <c r="D150" s="577">
        <v>6</v>
      </c>
      <c r="E150" s="221" t="s">
        <v>405</v>
      </c>
      <c r="F150" s="372">
        <v>59788</v>
      </c>
      <c r="G150" s="372">
        <v>22082</v>
      </c>
      <c r="H150" s="372">
        <f t="shared" si="2"/>
        <v>37706</v>
      </c>
      <c r="I150" s="372">
        <v>33711</v>
      </c>
    </row>
    <row r="151" spans="1:9" s="571" customFormat="1" ht="17.25" customHeight="1">
      <c r="A151" s="577">
        <v>72023</v>
      </c>
      <c r="B151" s="577">
        <v>6</v>
      </c>
      <c r="C151" s="577">
        <v>2</v>
      </c>
      <c r="D151" s="577">
        <v>6</v>
      </c>
      <c r="E151" s="221" t="s">
        <v>752</v>
      </c>
      <c r="F151" s="372">
        <v>735817</v>
      </c>
      <c r="G151" s="372">
        <v>740230</v>
      </c>
      <c r="H151" s="372">
        <f t="shared" si="2"/>
        <v>-4413</v>
      </c>
      <c r="I151" s="372">
        <v>822068</v>
      </c>
    </row>
    <row r="152" spans="1:9" s="571" customFormat="1" ht="17.25" customHeight="1">
      <c r="A152" s="577">
        <v>72024</v>
      </c>
      <c r="B152" s="577">
        <v>6</v>
      </c>
      <c r="C152" s="577">
        <v>2</v>
      </c>
      <c r="D152" s="577">
        <v>6</v>
      </c>
      <c r="E152" s="221" t="s">
        <v>406</v>
      </c>
      <c r="F152" s="372">
        <v>4030332</v>
      </c>
      <c r="G152" s="372">
        <v>3990645</v>
      </c>
      <c r="H152" s="372">
        <f t="shared" si="2"/>
        <v>39687</v>
      </c>
      <c r="I152" s="372">
        <v>3523483</v>
      </c>
    </row>
    <row r="153" spans="1:9" s="571" customFormat="1" ht="17.25" customHeight="1">
      <c r="A153" s="577">
        <v>72025</v>
      </c>
      <c r="B153" s="577">
        <v>5</v>
      </c>
      <c r="C153" s="577">
        <v>2</v>
      </c>
      <c r="D153" s="577">
        <v>6</v>
      </c>
      <c r="E153" s="221" t="s">
        <v>591</v>
      </c>
      <c r="F153" s="372">
        <v>348610</v>
      </c>
      <c r="G153" s="372">
        <v>392997</v>
      </c>
      <c r="H153" s="372">
        <f t="shared" si="2"/>
        <v>-44387</v>
      </c>
      <c r="I153" s="372">
        <v>0</v>
      </c>
    </row>
    <row r="154" spans="1:9" s="571" customFormat="1" ht="17.25" customHeight="1">
      <c r="A154" s="577">
        <v>72031</v>
      </c>
      <c r="B154" s="577">
        <v>6</v>
      </c>
      <c r="C154" s="577">
        <v>2</v>
      </c>
      <c r="D154" s="577">
        <v>6</v>
      </c>
      <c r="E154" s="221" t="s">
        <v>407</v>
      </c>
      <c r="F154" s="372">
        <v>2193433</v>
      </c>
      <c r="G154" s="372">
        <v>2577631</v>
      </c>
      <c r="H154" s="372">
        <f t="shared" si="2"/>
        <v>-384198</v>
      </c>
      <c r="I154" s="372">
        <v>2923740</v>
      </c>
    </row>
    <row r="155" spans="1:9" s="576" customFormat="1" ht="17.25" customHeight="1">
      <c r="A155" s="574"/>
      <c r="B155" s="574">
        <v>7</v>
      </c>
      <c r="C155" s="574">
        <v>2</v>
      </c>
      <c r="D155" s="574">
        <v>6</v>
      </c>
      <c r="E155" s="220" t="s">
        <v>408</v>
      </c>
      <c r="F155" s="590">
        <f>SUM(F156:F165)</f>
        <v>88985348</v>
      </c>
      <c r="G155" s="591">
        <f>SUM(G156:G165)</f>
        <v>108868201</v>
      </c>
      <c r="H155" s="591">
        <f>F155-G155</f>
        <v>-19882853</v>
      </c>
      <c r="I155" s="591">
        <f>SUM(I156:I165)</f>
        <v>106742571</v>
      </c>
    </row>
    <row r="156" spans="1:9" s="571" customFormat="1" ht="17.25" customHeight="1">
      <c r="A156" s="577">
        <v>65031</v>
      </c>
      <c r="B156" s="577">
        <v>7</v>
      </c>
      <c r="C156" s="577">
        <v>2</v>
      </c>
      <c r="D156" s="577">
        <v>6</v>
      </c>
      <c r="E156" s="221" t="s">
        <v>409</v>
      </c>
      <c r="F156" s="578">
        <v>5942998</v>
      </c>
      <c r="G156" s="578">
        <v>6472786</v>
      </c>
      <c r="H156" s="578">
        <f t="shared" si="2"/>
        <v>-529788</v>
      </c>
      <c r="I156" s="578">
        <v>5950878</v>
      </c>
    </row>
    <row r="157" spans="1:9" s="571" customFormat="1" ht="17.25" customHeight="1">
      <c r="A157" s="577">
        <v>68011</v>
      </c>
      <c r="B157" s="577">
        <v>7</v>
      </c>
      <c r="C157" s="577">
        <v>2</v>
      </c>
      <c r="D157" s="577">
        <v>6</v>
      </c>
      <c r="E157" s="221" t="s">
        <v>753</v>
      </c>
      <c r="F157" s="578">
        <v>6796637</v>
      </c>
      <c r="G157" s="578">
        <v>7848193</v>
      </c>
      <c r="H157" s="578">
        <f t="shared" si="2"/>
        <v>-1051556</v>
      </c>
      <c r="I157" s="578">
        <v>8100041</v>
      </c>
    </row>
    <row r="158" spans="1:9" s="571" customFormat="1" ht="17.25" customHeight="1">
      <c r="A158" s="577">
        <v>68012</v>
      </c>
      <c r="B158" s="577">
        <v>7</v>
      </c>
      <c r="C158" s="577">
        <v>2</v>
      </c>
      <c r="D158" s="577">
        <v>6</v>
      </c>
      <c r="E158" s="221" t="s">
        <v>694</v>
      </c>
      <c r="F158" s="578">
        <v>205382</v>
      </c>
      <c r="G158" s="578">
        <v>216905</v>
      </c>
      <c r="H158" s="578">
        <f t="shared" si="2"/>
        <v>-11523</v>
      </c>
      <c r="I158" s="578">
        <v>111360</v>
      </c>
    </row>
    <row r="159" spans="1:9" s="571" customFormat="1" ht="17.25" customHeight="1">
      <c r="A159" s="577">
        <v>68031</v>
      </c>
      <c r="B159" s="577">
        <v>7</v>
      </c>
      <c r="C159" s="577">
        <v>2</v>
      </c>
      <c r="D159" s="577">
        <v>6</v>
      </c>
      <c r="E159" s="221" t="s">
        <v>410</v>
      </c>
      <c r="F159" s="578">
        <v>2850942</v>
      </c>
      <c r="G159" s="578">
        <v>2983293</v>
      </c>
      <c r="H159" s="578">
        <f t="shared" si="2"/>
        <v>-132351</v>
      </c>
      <c r="I159" s="578">
        <v>2626973</v>
      </c>
    </row>
    <row r="160" spans="1:9" s="571" customFormat="1" ht="17.25" customHeight="1">
      <c r="A160" s="577">
        <v>73059</v>
      </c>
      <c r="B160" s="577">
        <v>7</v>
      </c>
      <c r="C160" s="577">
        <v>2</v>
      </c>
      <c r="D160" s="577">
        <v>6</v>
      </c>
      <c r="E160" s="221" t="s">
        <v>411</v>
      </c>
      <c r="F160" s="578">
        <v>9647821</v>
      </c>
      <c r="G160" s="578">
        <v>8438815</v>
      </c>
      <c r="H160" s="578">
        <f t="shared" si="2"/>
        <v>1209006</v>
      </c>
      <c r="I160" s="578">
        <v>8116939</v>
      </c>
    </row>
    <row r="161" spans="1:9" s="571" customFormat="1" ht="17.25" customHeight="1">
      <c r="A161" s="577">
        <v>81991</v>
      </c>
      <c r="B161" s="577">
        <v>7</v>
      </c>
      <c r="C161" s="577">
        <v>2</v>
      </c>
      <c r="D161" s="577">
        <v>6</v>
      </c>
      <c r="E161" s="221" t="s">
        <v>412</v>
      </c>
      <c r="F161" s="578">
        <v>10480052</v>
      </c>
      <c r="G161" s="578">
        <v>12724278</v>
      </c>
      <c r="H161" s="578">
        <f t="shared" si="2"/>
        <v>-2244226</v>
      </c>
      <c r="I161" s="578">
        <v>11322765</v>
      </c>
    </row>
    <row r="162" spans="1:9" s="571" customFormat="1" ht="17.25" customHeight="1">
      <c r="A162" s="577">
        <v>81992</v>
      </c>
      <c r="B162" s="577">
        <v>7</v>
      </c>
      <c r="C162" s="577">
        <v>2</v>
      </c>
      <c r="D162" s="577">
        <v>6</v>
      </c>
      <c r="E162" s="221" t="s">
        <v>413</v>
      </c>
      <c r="F162" s="578">
        <v>32699000</v>
      </c>
      <c r="G162" s="578">
        <v>33757977</v>
      </c>
      <c r="H162" s="578">
        <f t="shared" si="2"/>
        <v>-1058977</v>
      </c>
      <c r="I162" s="578">
        <v>38262474</v>
      </c>
    </row>
    <row r="163" spans="1:9" s="571" customFormat="1" ht="17.25" hidden="1" customHeight="1">
      <c r="A163" s="577">
        <v>81995</v>
      </c>
      <c r="B163" s="577">
        <v>7</v>
      </c>
      <c r="C163" s="577">
        <v>2</v>
      </c>
      <c r="D163" s="577">
        <v>6</v>
      </c>
      <c r="E163" s="221" t="s">
        <v>754</v>
      </c>
      <c r="F163" s="578">
        <v>0</v>
      </c>
      <c r="G163" s="578">
        <v>0</v>
      </c>
      <c r="H163" s="578">
        <f t="shared" si="2"/>
        <v>0</v>
      </c>
      <c r="I163" s="578">
        <v>0</v>
      </c>
    </row>
    <row r="164" spans="1:9" s="571" customFormat="1" ht="17.25" customHeight="1">
      <c r="A164" s="577">
        <v>99991</v>
      </c>
      <c r="B164" s="577">
        <v>7</v>
      </c>
      <c r="C164" s="577">
        <v>2</v>
      </c>
      <c r="D164" s="577">
        <v>6</v>
      </c>
      <c r="E164" s="221" t="s">
        <v>414</v>
      </c>
      <c r="F164" s="578">
        <v>3848516</v>
      </c>
      <c r="G164" s="578">
        <v>5265949</v>
      </c>
      <c r="H164" s="578">
        <f t="shared" si="2"/>
        <v>-1417433</v>
      </c>
      <c r="I164" s="578">
        <v>7378465</v>
      </c>
    </row>
    <row r="165" spans="1:9" s="571" customFormat="1" ht="17.25" customHeight="1">
      <c r="A165" s="577">
        <v>99993</v>
      </c>
      <c r="B165" s="577">
        <v>7</v>
      </c>
      <c r="C165" s="577">
        <v>2</v>
      </c>
      <c r="D165" s="577">
        <v>6</v>
      </c>
      <c r="E165" s="221" t="s">
        <v>415</v>
      </c>
      <c r="F165" s="578">
        <v>16514000</v>
      </c>
      <c r="G165" s="578">
        <v>31160005</v>
      </c>
      <c r="H165" s="578">
        <f t="shared" ref="H165:H198" si="3">F165-G165</f>
        <v>-14646005</v>
      </c>
      <c r="I165" s="578">
        <v>24872676</v>
      </c>
    </row>
    <row r="166" spans="1:9" s="576" customFormat="1" ht="17.25" hidden="1" customHeight="1">
      <c r="A166" s="574"/>
      <c r="B166" s="574">
        <v>9</v>
      </c>
      <c r="C166" s="574">
        <v>2</v>
      </c>
      <c r="D166" s="574">
        <v>6</v>
      </c>
      <c r="E166" s="220" t="s">
        <v>416</v>
      </c>
      <c r="F166" s="590">
        <f>SUM(F167:F167)</f>
        <v>0</v>
      </c>
      <c r="G166" s="590">
        <f>SUM(G167:G167)</f>
        <v>0</v>
      </c>
      <c r="H166" s="590">
        <f t="shared" si="3"/>
        <v>0</v>
      </c>
      <c r="I166" s="590">
        <f>SUM(I167:I167)</f>
        <v>0</v>
      </c>
    </row>
    <row r="167" spans="1:9" s="571" customFormat="1" ht="17.25" hidden="1" customHeight="1">
      <c r="A167" s="577">
        <v>99991</v>
      </c>
      <c r="B167" s="577">
        <v>9</v>
      </c>
      <c r="C167" s="577">
        <v>2</v>
      </c>
      <c r="D167" s="577">
        <v>6</v>
      </c>
      <c r="E167" s="221" t="s">
        <v>414</v>
      </c>
      <c r="F167" s="372">
        <v>0</v>
      </c>
      <c r="G167" s="372">
        <v>0</v>
      </c>
      <c r="H167" s="372">
        <f t="shared" si="3"/>
        <v>0</v>
      </c>
      <c r="I167" s="372">
        <v>0</v>
      </c>
    </row>
    <row r="168" spans="1:9" s="576" customFormat="1" ht="17.25" customHeight="1">
      <c r="A168" s="574"/>
      <c r="B168" s="574"/>
      <c r="C168" s="574">
        <v>3</v>
      </c>
      <c r="D168" s="574">
        <v>6</v>
      </c>
      <c r="E168" s="220" t="s">
        <v>518</v>
      </c>
      <c r="F168" s="579">
        <f>F169+F174+F182+F199+F206+F215+F222+F219</f>
        <v>143990426</v>
      </c>
      <c r="G168" s="579">
        <f>G169+G174+G182+G199+G206+G215+G222+G219</f>
        <v>147903758</v>
      </c>
      <c r="H168" s="579">
        <f>F168-G168</f>
        <v>-3913332</v>
      </c>
      <c r="I168" s="579">
        <f>I169+I174+I182+I199+I206+I215+I222+I219</f>
        <v>131207934</v>
      </c>
    </row>
    <row r="169" spans="1:9" s="576" customFormat="1" ht="17.25" customHeight="1">
      <c r="A169" s="574"/>
      <c r="B169" s="574">
        <v>1</v>
      </c>
      <c r="C169" s="574">
        <v>3</v>
      </c>
      <c r="D169" s="574">
        <v>6</v>
      </c>
      <c r="E169" s="220" t="s">
        <v>417</v>
      </c>
      <c r="F169" s="579">
        <f>SUM(F170:F173)</f>
        <v>708740</v>
      </c>
      <c r="G169" s="579">
        <f>SUM(G170:G173)</f>
        <v>592585</v>
      </c>
      <c r="H169" s="579">
        <f>F169-G169</f>
        <v>116155</v>
      </c>
      <c r="I169" s="579">
        <f>SUM(I170:I173)</f>
        <v>549498</v>
      </c>
    </row>
    <row r="170" spans="1:9" s="571" customFormat="1" ht="17.25" customHeight="1">
      <c r="A170" s="577">
        <v>75011</v>
      </c>
      <c r="B170" s="577">
        <v>1</v>
      </c>
      <c r="C170" s="577">
        <v>3</v>
      </c>
      <c r="D170" s="577">
        <v>6</v>
      </c>
      <c r="E170" s="221" t="s">
        <v>755</v>
      </c>
      <c r="F170" s="578">
        <v>516400</v>
      </c>
      <c r="G170" s="578">
        <v>366137</v>
      </c>
      <c r="H170" s="578">
        <f t="shared" si="3"/>
        <v>150263</v>
      </c>
      <c r="I170" s="578">
        <v>365376</v>
      </c>
    </row>
    <row r="171" spans="1:9" s="571" customFormat="1" ht="20.100000000000001" hidden="1" customHeight="1">
      <c r="A171" s="577">
        <v>75012</v>
      </c>
      <c r="B171" s="577">
        <v>1</v>
      </c>
      <c r="C171" s="577">
        <v>3</v>
      </c>
      <c r="D171" s="577">
        <v>6</v>
      </c>
      <c r="E171" s="221" t="s">
        <v>418</v>
      </c>
      <c r="F171" s="578"/>
      <c r="G171" s="578"/>
      <c r="H171" s="578">
        <f t="shared" si="3"/>
        <v>0</v>
      </c>
      <c r="I171" s="578"/>
    </row>
    <row r="172" spans="1:9" s="571" customFormat="1" ht="20.100000000000001" hidden="1" customHeight="1">
      <c r="A172" s="577">
        <v>75013</v>
      </c>
      <c r="B172" s="577">
        <v>1</v>
      </c>
      <c r="C172" s="577">
        <v>3</v>
      </c>
      <c r="D172" s="577">
        <v>6</v>
      </c>
      <c r="E172" s="221" t="s">
        <v>419</v>
      </c>
      <c r="F172" s="578"/>
      <c r="G172" s="578"/>
      <c r="H172" s="578">
        <f t="shared" si="3"/>
        <v>0</v>
      </c>
      <c r="I172" s="578"/>
    </row>
    <row r="173" spans="1:9" s="571" customFormat="1" ht="17.25" customHeight="1">
      <c r="A173" s="577">
        <v>75019</v>
      </c>
      <c r="B173" s="577">
        <v>1</v>
      </c>
      <c r="C173" s="577">
        <v>3</v>
      </c>
      <c r="D173" s="577">
        <v>6</v>
      </c>
      <c r="E173" s="221" t="s">
        <v>583</v>
      </c>
      <c r="F173" s="578">
        <v>192340</v>
      </c>
      <c r="G173" s="578">
        <v>226448</v>
      </c>
      <c r="H173" s="578">
        <f t="shared" si="3"/>
        <v>-34108</v>
      </c>
      <c r="I173" s="578">
        <v>184122</v>
      </c>
    </row>
    <row r="174" spans="1:9" s="576" customFormat="1" ht="17.25" customHeight="1">
      <c r="A174" s="574"/>
      <c r="B174" s="574">
        <v>2</v>
      </c>
      <c r="C174" s="574">
        <v>3</v>
      </c>
      <c r="D174" s="574">
        <v>6</v>
      </c>
      <c r="E174" s="220" t="s">
        <v>420</v>
      </c>
      <c r="F174" s="579">
        <f>SUM(F175:F181)</f>
        <v>8927684</v>
      </c>
      <c r="G174" s="579">
        <f>SUM(G175:G181)</f>
        <v>8527441</v>
      </c>
      <c r="H174" s="579">
        <f>F174-G174</f>
        <v>400243</v>
      </c>
      <c r="I174" s="579">
        <f>SUM(I175:I181)</f>
        <v>8466426</v>
      </c>
    </row>
    <row r="175" spans="1:9" s="571" customFormat="1" ht="17.25" customHeight="1">
      <c r="A175" s="577">
        <v>75021</v>
      </c>
      <c r="B175" s="577">
        <v>2</v>
      </c>
      <c r="C175" s="577">
        <v>3</v>
      </c>
      <c r="D175" s="577">
        <v>6</v>
      </c>
      <c r="E175" s="221" t="s">
        <v>756</v>
      </c>
      <c r="F175" s="578">
        <v>96600</v>
      </c>
      <c r="G175" s="578">
        <v>158285</v>
      </c>
      <c r="H175" s="578">
        <f t="shared" si="3"/>
        <v>-61685</v>
      </c>
      <c r="I175" s="578">
        <v>114109</v>
      </c>
    </row>
    <row r="176" spans="1:9" s="571" customFormat="1" ht="17.25" customHeight="1">
      <c r="A176" s="577">
        <v>75022</v>
      </c>
      <c r="B176" s="577">
        <v>2</v>
      </c>
      <c r="C176" s="577">
        <v>3</v>
      </c>
      <c r="D176" s="577">
        <v>6</v>
      </c>
      <c r="E176" s="221" t="s">
        <v>757</v>
      </c>
      <c r="F176" s="578">
        <v>2692778</v>
      </c>
      <c r="G176" s="578">
        <v>3341606</v>
      </c>
      <c r="H176" s="578">
        <f>F176-G176</f>
        <v>-648828</v>
      </c>
      <c r="I176" s="578">
        <v>3279637</v>
      </c>
    </row>
    <row r="177" spans="1:9" s="571" customFormat="1" ht="17.25" customHeight="1">
      <c r="A177" s="577">
        <v>75023</v>
      </c>
      <c r="B177" s="577">
        <v>2</v>
      </c>
      <c r="C177" s="577">
        <v>3</v>
      </c>
      <c r="D177" s="577">
        <v>6</v>
      </c>
      <c r="E177" s="221" t="s">
        <v>421</v>
      </c>
      <c r="F177" s="578">
        <v>144800</v>
      </c>
      <c r="G177" s="578">
        <v>86410</v>
      </c>
      <c r="H177" s="578">
        <f>F177-G177</f>
        <v>58390</v>
      </c>
      <c r="I177" s="578">
        <v>104388</v>
      </c>
    </row>
    <row r="178" spans="1:9" s="571" customFormat="1" ht="17.25" customHeight="1">
      <c r="A178" s="577">
        <v>75024</v>
      </c>
      <c r="B178" s="577">
        <v>2</v>
      </c>
      <c r="C178" s="577">
        <v>3</v>
      </c>
      <c r="D178" s="577">
        <v>6</v>
      </c>
      <c r="E178" s="221" t="s">
        <v>422</v>
      </c>
      <c r="F178" s="578">
        <v>2120000</v>
      </c>
      <c r="G178" s="578">
        <v>1376979</v>
      </c>
      <c r="H178" s="578">
        <f t="shared" si="3"/>
        <v>743021</v>
      </c>
      <c r="I178" s="578">
        <v>1908566</v>
      </c>
    </row>
    <row r="179" spans="1:9" s="571" customFormat="1" ht="17.25" customHeight="1">
      <c r="A179" s="577">
        <v>75025</v>
      </c>
      <c r="B179" s="577">
        <v>2</v>
      </c>
      <c r="C179" s="577">
        <v>3</v>
      </c>
      <c r="D179" s="577">
        <v>6</v>
      </c>
      <c r="E179" s="221" t="s">
        <v>758</v>
      </c>
      <c r="F179" s="578">
        <v>530300</v>
      </c>
      <c r="G179" s="578">
        <v>324877</v>
      </c>
      <c r="H179" s="578">
        <f t="shared" si="3"/>
        <v>205423</v>
      </c>
      <c r="I179" s="578">
        <v>317209</v>
      </c>
    </row>
    <row r="180" spans="1:9" s="571" customFormat="1" ht="17.25" customHeight="1">
      <c r="A180" s="577">
        <v>75026</v>
      </c>
      <c r="B180" s="577">
        <v>2</v>
      </c>
      <c r="C180" s="577">
        <v>3</v>
      </c>
      <c r="D180" s="577">
        <v>6</v>
      </c>
      <c r="E180" s="221" t="s">
        <v>422</v>
      </c>
      <c r="F180" s="578">
        <v>3250000</v>
      </c>
      <c r="G180" s="578">
        <v>2743698</v>
      </c>
      <c r="H180" s="578">
        <f t="shared" si="3"/>
        <v>506302</v>
      </c>
      <c r="I180" s="578">
        <v>2424368</v>
      </c>
    </row>
    <row r="181" spans="1:9" s="571" customFormat="1" ht="17.25" customHeight="1">
      <c r="A181" s="577">
        <v>75029</v>
      </c>
      <c r="B181" s="577">
        <v>2</v>
      </c>
      <c r="C181" s="577">
        <v>3</v>
      </c>
      <c r="D181" s="577">
        <v>6</v>
      </c>
      <c r="E181" s="221" t="s">
        <v>423</v>
      </c>
      <c r="F181" s="578">
        <v>93206</v>
      </c>
      <c r="G181" s="578">
        <v>495586</v>
      </c>
      <c r="H181" s="578">
        <f t="shared" si="3"/>
        <v>-402380</v>
      </c>
      <c r="I181" s="578">
        <v>318149</v>
      </c>
    </row>
    <row r="182" spans="1:9" s="576" customFormat="1" ht="17.25" customHeight="1">
      <c r="A182" s="574"/>
      <c r="B182" s="574">
        <v>3</v>
      </c>
      <c r="C182" s="574">
        <v>3</v>
      </c>
      <c r="D182" s="574">
        <v>6</v>
      </c>
      <c r="E182" s="220" t="s">
        <v>424</v>
      </c>
      <c r="F182" s="579">
        <f>SUM(F183:F198)</f>
        <v>40953232</v>
      </c>
      <c r="G182" s="579">
        <f>SUM(G183:G198)</f>
        <v>40137863</v>
      </c>
      <c r="H182" s="579">
        <f>F182-G182</f>
        <v>815369</v>
      </c>
      <c r="I182" s="579">
        <f>SUM(I183:I198)</f>
        <v>32041081</v>
      </c>
    </row>
    <row r="183" spans="1:9" s="571" customFormat="1" ht="20.100000000000001" hidden="1" customHeight="1">
      <c r="A183" s="577">
        <v>69012</v>
      </c>
      <c r="B183" s="577">
        <v>3</v>
      </c>
      <c r="C183" s="577">
        <v>3</v>
      </c>
      <c r="D183" s="577">
        <v>6</v>
      </c>
      <c r="E183" s="221" t="s">
        <v>425</v>
      </c>
      <c r="F183" s="372"/>
      <c r="G183" s="372"/>
      <c r="H183" s="372">
        <f t="shared" si="3"/>
        <v>0</v>
      </c>
      <c r="I183" s="372"/>
    </row>
    <row r="184" spans="1:9" s="571" customFormat="1" ht="18.75" hidden="1" customHeight="1">
      <c r="A184" s="577">
        <v>69022</v>
      </c>
      <c r="B184" s="577">
        <v>3</v>
      </c>
      <c r="C184" s="577">
        <v>3</v>
      </c>
      <c r="D184" s="577">
        <v>6</v>
      </c>
      <c r="E184" s="221" t="s">
        <v>426</v>
      </c>
      <c r="F184" s="372"/>
      <c r="G184" s="372"/>
      <c r="H184" s="578">
        <f t="shared" si="3"/>
        <v>0</v>
      </c>
      <c r="I184" s="372"/>
    </row>
    <row r="185" spans="1:9" s="571" customFormat="1" ht="18.75" hidden="1" customHeight="1">
      <c r="A185" s="577">
        <v>69023</v>
      </c>
      <c r="B185" s="577">
        <v>3</v>
      </c>
      <c r="C185" s="577">
        <v>3</v>
      </c>
      <c r="D185" s="577">
        <v>6</v>
      </c>
      <c r="E185" s="221" t="s">
        <v>427</v>
      </c>
      <c r="F185" s="372"/>
      <c r="G185" s="372"/>
      <c r="H185" s="578">
        <f t="shared" si="3"/>
        <v>0</v>
      </c>
      <c r="I185" s="372"/>
    </row>
    <row r="186" spans="1:9" s="571" customFormat="1" ht="17.25" customHeight="1">
      <c r="A186" s="577">
        <v>75032</v>
      </c>
      <c r="B186" s="577">
        <v>3</v>
      </c>
      <c r="C186" s="577">
        <v>3</v>
      </c>
      <c r="D186" s="577">
        <v>6</v>
      </c>
      <c r="E186" s="221" t="s">
        <v>584</v>
      </c>
      <c r="F186" s="578">
        <v>2574071</v>
      </c>
      <c r="G186" s="578">
        <v>2477896</v>
      </c>
      <c r="H186" s="578">
        <f t="shared" si="3"/>
        <v>96175</v>
      </c>
      <c r="I186" s="578">
        <v>1967167</v>
      </c>
    </row>
    <row r="187" spans="1:9" s="571" customFormat="1" ht="17.25" customHeight="1">
      <c r="A187" s="577">
        <v>75035</v>
      </c>
      <c r="B187" s="577">
        <v>3</v>
      </c>
      <c r="C187" s="577">
        <v>3</v>
      </c>
      <c r="D187" s="577">
        <v>6</v>
      </c>
      <c r="E187" s="221" t="s">
        <v>759</v>
      </c>
      <c r="F187" s="578">
        <v>860000</v>
      </c>
      <c r="G187" s="578">
        <v>1387195</v>
      </c>
      <c r="H187" s="578">
        <f t="shared" si="3"/>
        <v>-527195</v>
      </c>
      <c r="I187" s="578">
        <v>890567</v>
      </c>
    </row>
    <row r="188" spans="1:9" s="571" customFormat="1" ht="17.25" customHeight="1">
      <c r="A188" s="577">
        <v>75041</v>
      </c>
      <c r="B188" s="577">
        <v>3</v>
      </c>
      <c r="C188" s="577">
        <v>3</v>
      </c>
      <c r="D188" s="577">
        <v>6</v>
      </c>
      <c r="E188" s="221" t="s">
        <v>428</v>
      </c>
      <c r="F188" s="578">
        <v>1064821</v>
      </c>
      <c r="G188" s="578">
        <v>1607837</v>
      </c>
      <c r="H188" s="578">
        <f t="shared" si="3"/>
        <v>-543016</v>
      </c>
      <c r="I188" s="578">
        <v>1504849</v>
      </c>
    </row>
    <row r="189" spans="1:9" s="571" customFormat="1" ht="17.25" customHeight="1">
      <c r="A189" s="577">
        <v>75042</v>
      </c>
      <c r="B189" s="577">
        <v>3</v>
      </c>
      <c r="C189" s="577">
        <v>3</v>
      </c>
      <c r="D189" s="577">
        <v>6</v>
      </c>
      <c r="E189" s="221" t="s">
        <v>592</v>
      </c>
      <c r="F189" s="578">
        <v>50000</v>
      </c>
      <c r="G189" s="578">
        <v>47951</v>
      </c>
      <c r="H189" s="578">
        <f t="shared" si="3"/>
        <v>2049</v>
      </c>
      <c r="I189" s="578">
        <v>58506</v>
      </c>
    </row>
    <row r="190" spans="1:9" s="571" customFormat="1" ht="17.25" customHeight="1">
      <c r="A190" s="577">
        <v>75051</v>
      </c>
      <c r="B190" s="577">
        <v>3</v>
      </c>
      <c r="C190" s="577">
        <v>3</v>
      </c>
      <c r="D190" s="577">
        <v>6</v>
      </c>
      <c r="E190" s="221" t="s">
        <v>429</v>
      </c>
      <c r="F190" s="578">
        <v>2539610</v>
      </c>
      <c r="G190" s="578">
        <v>2676171</v>
      </c>
      <c r="H190" s="578">
        <f t="shared" si="3"/>
        <v>-136561</v>
      </c>
      <c r="I190" s="578">
        <v>2682521</v>
      </c>
    </row>
    <row r="191" spans="1:9" s="571" customFormat="1" ht="17.25" customHeight="1">
      <c r="A191" s="577">
        <v>75991</v>
      </c>
      <c r="B191" s="577">
        <v>3</v>
      </c>
      <c r="C191" s="577">
        <v>3</v>
      </c>
      <c r="D191" s="577">
        <v>6</v>
      </c>
      <c r="E191" s="221" t="s">
        <v>430</v>
      </c>
      <c r="F191" s="578">
        <v>842142</v>
      </c>
      <c r="G191" s="578">
        <v>1987568</v>
      </c>
      <c r="H191" s="578">
        <f t="shared" si="3"/>
        <v>-1145426</v>
      </c>
      <c r="I191" s="578">
        <v>1080383</v>
      </c>
    </row>
    <row r="192" spans="1:9" s="571" customFormat="1" ht="17.25" customHeight="1">
      <c r="A192" s="577">
        <v>75999</v>
      </c>
      <c r="B192" s="577">
        <v>3</v>
      </c>
      <c r="C192" s="577">
        <v>3</v>
      </c>
      <c r="D192" s="577">
        <v>6</v>
      </c>
      <c r="E192" s="221" t="s">
        <v>431</v>
      </c>
      <c r="F192" s="578">
        <v>3815415</v>
      </c>
      <c r="G192" s="578">
        <v>3839326</v>
      </c>
      <c r="H192" s="578">
        <f t="shared" si="3"/>
        <v>-23911</v>
      </c>
      <c r="I192" s="578">
        <v>4356016</v>
      </c>
    </row>
    <row r="193" spans="1:9" s="571" customFormat="1" ht="17.25" customHeight="1">
      <c r="A193" s="577">
        <v>99012</v>
      </c>
      <c r="B193" s="577">
        <v>3</v>
      </c>
      <c r="C193" s="577">
        <v>3</v>
      </c>
      <c r="D193" s="577">
        <v>6</v>
      </c>
      <c r="E193" s="221" t="s">
        <v>760</v>
      </c>
      <c r="F193" s="187">
        <v>0</v>
      </c>
      <c r="G193" s="578">
        <v>10175</v>
      </c>
      <c r="H193" s="578">
        <f t="shared" si="3"/>
        <v>-10175</v>
      </c>
      <c r="I193" s="578">
        <v>18591</v>
      </c>
    </row>
    <row r="194" spans="1:9" s="571" customFormat="1" ht="17.25" customHeight="1">
      <c r="A194" s="577">
        <v>99013</v>
      </c>
      <c r="B194" s="577">
        <v>3</v>
      </c>
      <c r="C194" s="577">
        <v>3</v>
      </c>
      <c r="D194" s="577">
        <v>6</v>
      </c>
      <c r="E194" s="221" t="s">
        <v>432</v>
      </c>
      <c r="F194" s="187">
        <v>0</v>
      </c>
      <c r="G194" s="578">
        <v>-5</v>
      </c>
      <c r="H194" s="578">
        <f t="shared" si="3"/>
        <v>5</v>
      </c>
      <c r="I194" s="578">
        <v>1500</v>
      </c>
    </row>
    <row r="195" spans="1:9" s="571" customFormat="1" ht="17.25" customHeight="1">
      <c r="A195" s="577">
        <v>99042</v>
      </c>
      <c r="B195" s="577">
        <v>3</v>
      </c>
      <c r="C195" s="577">
        <v>3</v>
      </c>
      <c r="D195" s="577">
        <v>6</v>
      </c>
      <c r="E195" s="221" t="s">
        <v>433</v>
      </c>
      <c r="F195" s="578">
        <v>200000</v>
      </c>
      <c r="G195" s="578">
        <v>827473</v>
      </c>
      <c r="H195" s="578">
        <f t="shared" si="3"/>
        <v>-627473</v>
      </c>
      <c r="I195" s="578">
        <v>1011093</v>
      </c>
    </row>
    <row r="196" spans="1:9" s="571" customFormat="1" ht="17.25" customHeight="1">
      <c r="A196" s="577">
        <v>99043</v>
      </c>
      <c r="B196" s="577">
        <v>3</v>
      </c>
      <c r="C196" s="577">
        <v>3</v>
      </c>
      <c r="D196" s="577">
        <v>6</v>
      </c>
      <c r="E196" s="221" t="s">
        <v>695</v>
      </c>
      <c r="F196" s="187">
        <v>0</v>
      </c>
      <c r="G196" s="578">
        <v>-8628</v>
      </c>
      <c r="H196" s="578">
        <f t="shared" si="3"/>
        <v>8628</v>
      </c>
      <c r="I196" s="578">
        <v>-148269</v>
      </c>
    </row>
    <row r="197" spans="1:9" s="571" customFormat="1" ht="17.25" customHeight="1">
      <c r="A197" s="577">
        <v>99993</v>
      </c>
      <c r="B197" s="577">
        <v>3</v>
      </c>
      <c r="C197" s="577">
        <v>3</v>
      </c>
      <c r="D197" s="577">
        <v>6</v>
      </c>
      <c r="E197" s="221" t="s">
        <v>434</v>
      </c>
      <c r="F197" s="578">
        <v>29007173</v>
      </c>
      <c r="G197" s="578">
        <v>25152465</v>
      </c>
      <c r="H197" s="578">
        <f t="shared" si="3"/>
        <v>3854708</v>
      </c>
      <c r="I197" s="578">
        <v>18646434</v>
      </c>
    </row>
    <row r="198" spans="1:9" s="571" customFormat="1" ht="17.25" customHeight="1">
      <c r="A198" s="577">
        <v>99995</v>
      </c>
      <c r="B198" s="577">
        <v>3</v>
      </c>
      <c r="C198" s="577">
        <v>3</v>
      </c>
      <c r="D198" s="577">
        <v>6</v>
      </c>
      <c r="E198" s="221" t="s">
        <v>761</v>
      </c>
      <c r="F198" s="187">
        <v>0</v>
      </c>
      <c r="G198" s="578">
        <v>132439</v>
      </c>
      <c r="H198" s="578">
        <f t="shared" si="3"/>
        <v>-132439</v>
      </c>
      <c r="I198" s="578">
        <v>-28277</v>
      </c>
    </row>
    <row r="199" spans="1:9" s="576" customFormat="1" ht="17.25" customHeight="1">
      <c r="A199" s="574"/>
      <c r="B199" s="574">
        <v>4</v>
      </c>
      <c r="C199" s="574">
        <v>3</v>
      </c>
      <c r="D199" s="574">
        <v>6</v>
      </c>
      <c r="E199" s="220" t="s">
        <v>435</v>
      </c>
      <c r="F199" s="579">
        <f>SUM(F200:F205)</f>
        <v>6902880</v>
      </c>
      <c r="G199" s="579">
        <f>SUM(G200:G205)</f>
        <v>7072092</v>
      </c>
      <c r="H199" s="579">
        <f>F199-G199</f>
        <v>-169212</v>
      </c>
      <c r="I199" s="579">
        <f>SUM(I200:I205)</f>
        <v>7156951</v>
      </c>
    </row>
    <row r="200" spans="1:9" s="571" customFormat="1" ht="17.25" customHeight="1">
      <c r="A200" s="577">
        <v>72031</v>
      </c>
      <c r="B200" s="577">
        <v>4</v>
      </c>
      <c r="C200" s="577">
        <v>3</v>
      </c>
      <c r="D200" s="577">
        <v>6</v>
      </c>
      <c r="E200" s="221" t="s">
        <v>407</v>
      </c>
      <c r="F200" s="578">
        <v>7000</v>
      </c>
      <c r="G200" s="578">
        <v>5262</v>
      </c>
      <c r="H200" s="578">
        <f t="shared" ref="H200:H263" si="4">F200-G200</f>
        <v>1738</v>
      </c>
      <c r="I200" s="578">
        <v>15751</v>
      </c>
    </row>
    <row r="201" spans="1:9" s="571" customFormat="1" ht="17.25" customHeight="1">
      <c r="A201" s="577">
        <v>74011</v>
      </c>
      <c r="B201" s="577">
        <v>4</v>
      </c>
      <c r="C201" s="577">
        <v>3</v>
      </c>
      <c r="D201" s="577">
        <v>6</v>
      </c>
      <c r="E201" s="221" t="s">
        <v>436</v>
      </c>
      <c r="F201" s="578">
        <v>395177</v>
      </c>
      <c r="G201" s="578">
        <v>273018</v>
      </c>
      <c r="H201" s="578">
        <f t="shared" si="4"/>
        <v>122159</v>
      </c>
      <c r="I201" s="578">
        <v>257481</v>
      </c>
    </row>
    <row r="202" spans="1:9" s="571" customFormat="1" ht="17.25" customHeight="1">
      <c r="A202" s="577">
        <v>74012</v>
      </c>
      <c r="B202" s="577">
        <v>4</v>
      </c>
      <c r="C202" s="577">
        <v>3</v>
      </c>
      <c r="D202" s="577">
        <v>6</v>
      </c>
      <c r="E202" s="221" t="s">
        <v>437</v>
      </c>
      <c r="F202" s="578">
        <v>2499346</v>
      </c>
      <c r="G202" s="578">
        <v>2327763</v>
      </c>
      <c r="H202" s="578">
        <f t="shared" si="4"/>
        <v>171583</v>
      </c>
      <c r="I202" s="578">
        <v>2341844</v>
      </c>
    </row>
    <row r="203" spans="1:9" s="571" customFormat="1" ht="17.25" customHeight="1">
      <c r="A203" s="577">
        <v>74013</v>
      </c>
      <c r="B203" s="577">
        <v>4</v>
      </c>
      <c r="C203" s="577">
        <v>3</v>
      </c>
      <c r="D203" s="577">
        <v>6</v>
      </c>
      <c r="E203" s="221" t="s">
        <v>438</v>
      </c>
      <c r="F203" s="578">
        <v>1610431</v>
      </c>
      <c r="G203" s="578">
        <v>2053468</v>
      </c>
      <c r="H203" s="578">
        <f t="shared" si="4"/>
        <v>-443037</v>
      </c>
      <c r="I203" s="578">
        <v>2086572</v>
      </c>
    </row>
    <row r="204" spans="1:9" s="571" customFormat="1" ht="17.25" customHeight="1">
      <c r="A204" s="577">
        <v>74023</v>
      </c>
      <c r="B204" s="577">
        <v>4</v>
      </c>
      <c r="C204" s="577">
        <v>3</v>
      </c>
      <c r="D204" s="577">
        <v>6</v>
      </c>
      <c r="E204" s="221" t="s">
        <v>439</v>
      </c>
      <c r="F204" s="578">
        <v>2297526</v>
      </c>
      <c r="G204" s="578">
        <v>2264422</v>
      </c>
      <c r="H204" s="578">
        <f t="shared" si="4"/>
        <v>33104</v>
      </c>
      <c r="I204" s="578">
        <v>2241858</v>
      </c>
    </row>
    <row r="205" spans="1:9" s="571" customFormat="1" ht="17.25" customHeight="1">
      <c r="A205" s="577">
        <v>74991</v>
      </c>
      <c r="B205" s="577">
        <v>4</v>
      </c>
      <c r="C205" s="577">
        <v>3</v>
      </c>
      <c r="D205" s="577">
        <v>6</v>
      </c>
      <c r="E205" s="221" t="s">
        <v>440</v>
      </c>
      <c r="F205" s="578">
        <v>93400</v>
      </c>
      <c r="G205" s="578">
        <v>148159</v>
      </c>
      <c r="H205" s="578">
        <f t="shared" si="4"/>
        <v>-54759</v>
      </c>
      <c r="I205" s="578">
        <v>213445</v>
      </c>
    </row>
    <row r="206" spans="1:9" s="576" customFormat="1" ht="17.25" customHeight="1">
      <c r="A206" s="574"/>
      <c r="B206" s="574">
        <v>5</v>
      </c>
      <c r="C206" s="574">
        <v>3</v>
      </c>
      <c r="D206" s="574">
        <v>6</v>
      </c>
      <c r="E206" s="220" t="s">
        <v>441</v>
      </c>
      <c r="F206" s="579">
        <f>SUM(F207:F214)</f>
        <v>80713406</v>
      </c>
      <c r="G206" s="579">
        <f>SUM(G207:G214)</f>
        <v>85334921</v>
      </c>
      <c r="H206" s="579">
        <f>F206-G206</f>
        <v>-4621515</v>
      </c>
      <c r="I206" s="579">
        <f>SUM(I207:I214)</f>
        <v>77945429</v>
      </c>
    </row>
    <row r="207" spans="1:9" s="571" customFormat="1" ht="17.25" customHeight="1">
      <c r="A207" s="577">
        <v>75061</v>
      </c>
      <c r="B207" s="577">
        <v>5</v>
      </c>
      <c r="C207" s="577">
        <v>3</v>
      </c>
      <c r="D207" s="577">
        <v>6</v>
      </c>
      <c r="E207" s="221" t="s">
        <v>442</v>
      </c>
      <c r="F207" s="578">
        <v>56351390</v>
      </c>
      <c r="G207" s="578">
        <v>57410762</v>
      </c>
      <c r="H207" s="578">
        <f t="shared" si="4"/>
        <v>-1059372</v>
      </c>
      <c r="I207" s="578">
        <v>49436388</v>
      </c>
    </row>
    <row r="208" spans="1:9" s="571" customFormat="1" ht="17.25" customHeight="1">
      <c r="A208" s="577">
        <v>75062</v>
      </c>
      <c r="B208" s="577">
        <v>5</v>
      </c>
      <c r="C208" s="577">
        <v>3</v>
      </c>
      <c r="D208" s="577">
        <v>6</v>
      </c>
      <c r="E208" s="221" t="s">
        <v>443</v>
      </c>
      <c r="F208" s="578">
        <v>13000500</v>
      </c>
      <c r="G208" s="578">
        <v>14548674</v>
      </c>
      <c r="H208" s="578">
        <f t="shared" si="4"/>
        <v>-1548174</v>
      </c>
      <c r="I208" s="578">
        <v>14877781</v>
      </c>
    </row>
    <row r="209" spans="1:9" s="571" customFormat="1" ht="17.25" customHeight="1">
      <c r="A209" s="577">
        <v>75063</v>
      </c>
      <c r="B209" s="577">
        <v>5</v>
      </c>
      <c r="C209" s="577">
        <v>3</v>
      </c>
      <c r="D209" s="577">
        <v>6</v>
      </c>
      <c r="E209" s="221" t="s">
        <v>444</v>
      </c>
      <c r="F209" s="578">
        <v>1340500</v>
      </c>
      <c r="G209" s="578">
        <v>754604</v>
      </c>
      <c r="H209" s="578">
        <f t="shared" si="4"/>
        <v>585896</v>
      </c>
      <c r="I209" s="578">
        <v>722054</v>
      </c>
    </row>
    <row r="210" spans="1:9" s="571" customFormat="1" ht="17.25" customHeight="1">
      <c r="A210" s="577">
        <v>75064</v>
      </c>
      <c r="B210" s="577">
        <v>5</v>
      </c>
      <c r="C210" s="577">
        <v>3</v>
      </c>
      <c r="D210" s="577">
        <v>6</v>
      </c>
      <c r="E210" s="221" t="s">
        <v>445</v>
      </c>
      <c r="F210" s="578">
        <v>7561016</v>
      </c>
      <c r="G210" s="578">
        <v>10009555</v>
      </c>
      <c r="H210" s="578">
        <f t="shared" si="4"/>
        <v>-2448539</v>
      </c>
      <c r="I210" s="578">
        <v>10055465</v>
      </c>
    </row>
    <row r="211" spans="1:9" s="571" customFormat="1" ht="17.25" customHeight="1">
      <c r="A211" s="577">
        <v>75065</v>
      </c>
      <c r="B211" s="577">
        <v>5</v>
      </c>
      <c r="C211" s="577">
        <v>3</v>
      </c>
      <c r="D211" s="577">
        <v>6</v>
      </c>
      <c r="E211" s="221" t="s">
        <v>593</v>
      </c>
      <c r="F211" s="578">
        <v>1600000</v>
      </c>
      <c r="G211" s="578">
        <v>940786</v>
      </c>
      <c r="H211" s="578">
        <f t="shared" si="4"/>
        <v>659214</v>
      </c>
      <c r="I211" s="578">
        <v>1953903</v>
      </c>
    </row>
    <row r="212" spans="1:9" s="571" customFormat="1" ht="17.25" customHeight="1">
      <c r="A212" s="577">
        <v>75066</v>
      </c>
      <c r="B212" s="577">
        <v>5</v>
      </c>
      <c r="C212" s="577">
        <v>3</v>
      </c>
      <c r="D212" s="577">
        <v>6</v>
      </c>
      <c r="E212" s="221" t="s">
        <v>594</v>
      </c>
      <c r="F212" s="578">
        <v>750000</v>
      </c>
      <c r="G212" s="578">
        <v>1545121</v>
      </c>
      <c r="H212" s="578">
        <f t="shared" si="4"/>
        <v>-795121</v>
      </c>
      <c r="I212" s="578">
        <v>794860</v>
      </c>
    </row>
    <row r="213" spans="1:9" s="571" customFormat="1" ht="17.25" customHeight="1">
      <c r="A213" s="577">
        <v>75067</v>
      </c>
      <c r="B213" s="577">
        <v>5</v>
      </c>
      <c r="C213" s="577">
        <v>3</v>
      </c>
      <c r="D213" s="577">
        <v>6</v>
      </c>
      <c r="E213" s="221" t="s">
        <v>595</v>
      </c>
      <c r="F213" s="578">
        <v>10000</v>
      </c>
      <c r="G213" s="578">
        <v>23085</v>
      </c>
      <c r="H213" s="578">
        <f t="shared" si="4"/>
        <v>-13085</v>
      </c>
      <c r="I213" s="578">
        <v>9989</v>
      </c>
    </row>
    <row r="214" spans="1:9" s="571" customFormat="1" ht="17.25" customHeight="1">
      <c r="A214" s="577">
        <v>75068</v>
      </c>
      <c r="B214" s="577">
        <v>5</v>
      </c>
      <c r="C214" s="577">
        <v>3</v>
      </c>
      <c r="D214" s="577">
        <v>6</v>
      </c>
      <c r="E214" s="221" t="s">
        <v>596</v>
      </c>
      <c r="F214" s="578">
        <v>100000</v>
      </c>
      <c r="G214" s="578">
        <v>102334</v>
      </c>
      <c r="H214" s="578">
        <f t="shared" si="4"/>
        <v>-2334</v>
      </c>
      <c r="I214" s="578">
        <v>94989</v>
      </c>
    </row>
    <row r="215" spans="1:9" s="576" customFormat="1" ht="17.25" customHeight="1">
      <c r="A215" s="574"/>
      <c r="B215" s="574">
        <v>6</v>
      </c>
      <c r="C215" s="574">
        <v>3</v>
      </c>
      <c r="D215" s="574">
        <v>6</v>
      </c>
      <c r="E215" s="220" t="s">
        <v>446</v>
      </c>
      <c r="F215" s="579">
        <f>SUM(F216:F218)</f>
        <v>2202306</v>
      </c>
      <c r="G215" s="579">
        <f>SUM(G216:G218)</f>
        <v>1803969</v>
      </c>
      <c r="H215" s="579">
        <f>F215-G215</f>
        <v>398337</v>
      </c>
      <c r="I215" s="579">
        <f>SUM(I216:I218)</f>
        <v>1838838</v>
      </c>
    </row>
    <row r="216" spans="1:9" s="571" customFormat="1" ht="17.25" customHeight="1">
      <c r="A216" s="577">
        <v>75071</v>
      </c>
      <c r="B216" s="577">
        <v>6</v>
      </c>
      <c r="C216" s="577">
        <v>3</v>
      </c>
      <c r="D216" s="577">
        <v>6</v>
      </c>
      <c r="E216" s="221" t="s">
        <v>447</v>
      </c>
      <c r="F216" s="578">
        <v>14000</v>
      </c>
      <c r="G216" s="578">
        <v>32404</v>
      </c>
      <c r="H216" s="578">
        <f t="shared" si="4"/>
        <v>-18404</v>
      </c>
      <c r="I216" s="578">
        <v>36888</v>
      </c>
    </row>
    <row r="217" spans="1:9" s="571" customFormat="1" ht="17.25" customHeight="1">
      <c r="A217" s="577">
        <v>75072</v>
      </c>
      <c r="B217" s="577">
        <v>6</v>
      </c>
      <c r="C217" s="577">
        <v>3</v>
      </c>
      <c r="D217" s="577">
        <v>6</v>
      </c>
      <c r="E217" s="221" t="s">
        <v>448</v>
      </c>
      <c r="F217" s="578">
        <v>101712</v>
      </c>
      <c r="G217" s="578">
        <v>46500</v>
      </c>
      <c r="H217" s="578">
        <f t="shared" si="4"/>
        <v>55212</v>
      </c>
      <c r="I217" s="578">
        <v>3373</v>
      </c>
    </row>
    <row r="218" spans="1:9" s="571" customFormat="1" ht="17.25" customHeight="1">
      <c r="A218" s="577">
        <v>75073</v>
      </c>
      <c r="B218" s="577">
        <v>6</v>
      </c>
      <c r="C218" s="577">
        <v>3</v>
      </c>
      <c r="D218" s="577">
        <v>6</v>
      </c>
      <c r="E218" s="221" t="s">
        <v>449</v>
      </c>
      <c r="F218" s="578">
        <v>2086594</v>
      </c>
      <c r="G218" s="578">
        <v>1725065</v>
      </c>
      <c r="H218" s="578">
        <f t="shared" si="4"/>
        <v>361529</v>
      </c>
      <c r="I218" s="578">
        <v>1798577</v>
      </c>
    </row>
    <row r="219" spans="1:9" s="576" customFormat="1" ht="17.25" customHeight="1">
      <c r="A219" s="574"/>
      <c r="B219" s="574">
        <v>7</v>
      </c>
      <c r="C219" s="574">
        <v>3</v>
      </c>
      <c r="D219" s="574">
        <v>6</v>
      </c>
      <c r="E219" s="220" t="s">
        <v>850</v>
      </c>
      <c r="F219" s="579">
        <f>F220+F221</f>
        <v>262000</v>
      </c>
      <c r="G219" s="579">
        <f>G220+G221</f>
        <v>203752</v>
      </c>
      <c r="H219" s="579">
        <f>F219-G219</f>
        <v>58248</v>
      </c>
      <c r="I219" s="187">
        <f>I220+I221</f>
        <v>0</v>
      </c>
    </row>
    <row r="220" spans="1:9" s="571" customFormat="1" ht="17.25" customHeight="1">
      <c r="A220" s="577">
        <v>75041</v>
      </c>
      <c r="B220" s="577">
        <v>7</v>
      </c>
      <c r="C220" s="577">
        <v>3</v>
      </c>
      <c r="D220" s="577">
        <v>6</v>
      </c>
      <c r="E220" s="221" t="s">
        <v>428</v>
      </c>
      <c r="F220" s="578">
        <v>102000</v>
      </c>
      <c r="G220" s="578">
        <v>60895</v>
      </c>
      <c r="H220" s="578">
        <f t="shared" si="4"/>
        <v>41105</v>
      </c>
      <c r="I220" s="187">
        <v>0</v>
      </c>
    </row>
    <row r="221" spans="1:9" s="571" customFormat="1" ht="17.25" customHeight="1">
      <c r="A221" s="577">
        <v>75061</v>
      </c>
      <c r="B221" s="577">
        <v>7</v>
      </c>
      <c r="C221" s="577">
        <v>3</v>
      </c>
      <c r="D221" s="577">
        <v>6</v>
      </c>
      <c r="E221" s="221" t="s">
        <v>442</v>
      </c>
      <c r="F221" s="578">
        <v>160000</v>
      </c>
      <c r="G221" s="578">
        <v>142857</v>
      </c>
      <c r="H221" s="578">
        <f t="shared" si="4"/>
        <v>17143</v>
      </c>
      <c r="I221" s="187">
        <v>0</v>
      </c>
    </row>
    <row r="222" spans="1:9" s="576" customFormat="1" ht="17.25" customHeight="1">
      <c r="A222" s="574"/>
      <c r="B222" s="574">
        <v>9</v>
      </c>
      <c r="C222" s="574">
        <v>3</v>
      </c>
      <c r="D222" s="574">
        <v>6</v>
      </c>
      <c r="E222" s="220" t="s">
        <v>355</v>
      </c>
      <c r="F222" s="579">
        <f>SUM(F223:F225)</f>
        <v>3320178</v>
      </c>
      <c r="G222" s="579">
        <f>SUM(G223:G225)</f>
        <v>4231135</v>
      </c>
      <c r="H222" s="579">
        <f>F222-G222</f>
        <v>-910957</v>
      </c>
      <c r="I222" s="579">
        <f>SUM(I223:I224)</f>
        <v>3209711</v>
      </c>
    </row>
    <row r="223" spans="1:9" s="571" customFormat="1" ht="17.25" customHeight="1">
      <c r="A223" s="577">
        <v>99991</v>
      </c>
      <c r="B223" s="577">
        <v>9</v>
      </c>
      <c r="C223" s="577">
        <v>3</v>
      </c>
      <c r="D223" s="577">
        <v>6</v>
      </c>
      <c r="E223" s="221" t="s">
        <v>762</v>
      </c>
      <c r="F223" s="578">
        <v>2075978</v>
      </c>
      <c r="G223" s="578">
        <v>2434048</v>
      </c>
      <c r="H223" s="578">
        <f t="shared" si="4"/>
        <v>-358070</v>
      </c>
      <c r="I223" s="578">
        <v>2004916</v>
      </c>
    </row>
    <row r="224" spans="1:9" s="571" customFormat="1" ht="17.25" customHeight="1">
      <c r="A224" s="577">
        <v>99994</v>
      </c>
      <c r="B224" s="577">
        <v>9</v>
      </c>
      <c r="C224" s="577">
        <v>3</v>
      </c>
      <c r="D224" s="577">
        <v>6</v>
      </c>
      <c r="E224" s="221" t="s">
        <v>763</v>
      </c>
      <c r="F224" s="578">
        <v>1201200</v>
      </c>
      <c r="G224" s="578">
        <v>1480587</v>
      </c>
      <c r="H224" s="578">
        <f t="shared" si="4"/>
        <v>-279387</v>
      </c>
      <c r="I224" s="578">
        <v>1204795</v>
      </c>
    </row>
    <row r="225" spans="1:9" s="571" customFormat="1" ht="17.25" customHeight="1">
      <c r="A225" s="577">
        <v>99998</v>
      </c>
      <c r="B225" s="577">
        <v>9</v>
      </c>
      <c r="C225" s="577">
        <v>3</v>
      </c>
      <c r="D225" s="577">
        <v>6</v>
      </c>
      <c r="E225" s="221" t="s">
        <v>892</v>
      </c>
      <c r="F225" s="578">
        <v>43000</v>
      </c>
      <c r="G225" s="578">
        <v>316500</v>
      </c>
      <c r="H225" s="578">
        <f>F225-G225</f>
        <v>-273500</v>
      </c>
      <c r="I225" s="187">
        <v>0</v>
      </c>
    </row>
    <row r="226" spans="1:9" s="576" customFormat="1" ht="17.25" customHeight="1">
      <c r="A226" s="574"/>
      <c r="B226" s="574"/>
      <c r="C226" s="574">
        <v>4</v>
      </c>
      <c r="D226" s="574">
        <v>6</v>
      </c>
      <c r="E226" s="220" t="s">
        <v>450</v>
      </c>
      <c r="F226" s="579">
        <f>F227+F243+F249+F268+F273+F300+F312+F310</f>
        <v>33594426</v>
      </c>
      <c r="G226" s="579">
        <f>G227+G243+G249+G268+G273+G300+G312+G310</f>
        <v>36308070</v>
      </c>
      <c r="H226" s="579">
        <f>F226-G226</f>
        <v>-2713644</v>
      </c>
      <c r="I226" s="579">
        <f>I227+I243+I249+I268+I273+I300+I312</f>
        <v>30769606</v>
      </c>
    </row>
    <row r="227" spans="1:9" s="576" customFormat="1" ht="17.25" customHeight="1">
      <c r="A227" s="574"/>
      <c r="B227" s="574">
        <v>1</v>
      </c>
      <c r="C227" s="574">
        <v>4</v>
      </c>
      <c r="D227" s="574">
        <v>6</v>
      </c>
      <c r="E227" s="220" t="s">
        <v>764</v>
      </c>
      <c r="F227" s="579">
        <f>SUM(F228:F242)</f>
        <v>4603710</v>
      </c>
      <c r="G227" s="579">
        <f>SUM(G228:G242)</f>
        <v>5948308</v>
      </c>
      <c r="H227" s="579">
        <f>F227-G227</f>
        <v>-1344598</v>
      </c>
      <c r="I227" s="579">
        <f>SUM(I228:I242)</f>
        <v>5891284</v>
      </c>
    </row>
    <row r="228" spans="1:9" s="571" customFormat="1" ht="17.25" customHeight="1">
      <c r="A228" s="577">
        <v>17012</v>
      </c>
      <c r="B228" s="577">
        <v>1</v>
      </c>
      <c r="C228" s="577">
        <v>4</v>
      </c>
      <c r="D228" s="577">
        <v>6</v>
      </c>
      <c r="E228" s="221" t="s">
        <v>451</v>
      </c>
      <c r="F228" s="578">
        <v>1868410</v>
      </c>
      <c r="G228" s="578">
        <v>2639242</v>
      </c>
      <c r="H228" s="578">
        <f t="shared" si="4"/>
        <v>-770832</v>
      </c>
      <c r="I228" s="578">
        <v>2287585</v>
      </c>
    </row>
    <row r="229" spans="1:9" s="571" customFormat="1" ht="17.25" customHeight="1">
      <c r="A229" s="577">
        <v>17022</v>
      </c>
      <c r="B229" s="577">
        <v>1</v>
      </c>
      <c r="C229" s="577">
        <v>4</v>
      </c>
      <c r="D229" s="577">
        <v>6</v>
      </c>
      <c r="E229" s="221" t="s">
        <v>765</v>
      </c>
      <c r="F229" s="578">
        <v>910000</v>
      </c>
      <c r="G229" s="578">
        <v>441607</v>
      </c>
      <c r="H229" s="578">
        <f t="shared" si="4"/>
        <v>468393</v>
      </c>
      <c r="I229" s="578">
        <v>197674</v>
      </c>
    </row>
    <row r="230" spans="1:9" s="571" customFormat="1" ht="17.25" customHeight="1">
      <c r="A230" s="577">
        <v>17032</v>
      </c>
      <c r="B230" s="577">
        <v>1</v>
      </c>
      <c r="C230" s="577">
        <v>4</v>
      </c>
      <c r="D230" s="577">
        <v>6</v>
      </c>
      <c r="E230" s="221" t="s">
        <v>664</v>
      </c>
      <c r="F230" s="578">
        <v>60000</v>
      </c>
      <c r="G230" s="578">
        <v>10950</v>
      </c>
      <c r="H230" s="578">
        <f t="shared" si="4"/>
        <v>49050</v>
      </c>
      <c r="I230" s="578">
        <v>37800</v>
      </c>
    </row>
    <row r="231" spans="1:9" s="571" customFormat="1" ht="17.25" customHeight="1">
      <c r="A231" s="577">
        <v>17042</v>
      </c>
      <c r="B231" s="577">
        <v>1</v>
      </c>
      <c r="C231" s="577">
        <v>4</v>
      </c>
      <c r="D231" s="577">
        <v>6</v>
      </c>
      <c r="E231" s="221" t="s">
        <v>453</v>
      </c>
      <c r="F231" s="578">
        <v>140000</v>
      </c>
      <c r="G231" s="578">
        <v>4750</v>
      </c>
      <c r="H231" s="578">
        <f t="shared" si="4"/>
        <v>135250</v>
      </c>
      <c r="I231" s="187">
        <v>0</v>
      </c>
    </row>
    <row r="232" spans="1:9" s="571" customFormat="1" ht="17.25" customHeight="1">
      <c r="A232" s="577">
        <v>17072</v>
      </c>
      <c r="B232" s="577">
        <v>1</v>
      </c>
      <c r="C232" s="577">
        <v>4</v>
      </c>
      <c r="D232" s="577">
        <v>6</v>
      </c>
      <c r="E232" s="221" t="s">
        <v>454</v>
      </c>
      <c r="F232" s="578">
        <v>308000</v>
      </c>
      <c r="G232" s="187">
        <v>0</v>
      </c>
      <c r="H232" s="578">
        <f t="shared" si="4"/>
        <v>308000</v>
      </c>
      <c r="I232" s="578">
        <v>20687</v>
      </c>
    </row>
    <row r="233" spans="1:9" s="571" customFormat="1" ht="17.25" customHeight="1">
      <c r="A233" s="577">
        <v>17082</v>
      </c>
      <c r="B233" s="577">
        <v>1</v>
      </c>
      <c r="C233" s="577">
        <v>4</v>
      </c>
      <c r="D233" s="577">
        <v>6</v>
      </c>
      <c r="E233" s="221" t="s">
        <v>455</v>
      </c>
      <c r="F233" s="578">
        <v>100000</v>
      </c>
      <c r="G233" s="578">
        <v>16761</v>
      </c>
      <c r="H233" s="578">
        <f t="shared" si="4"/>
        <v>83239</v>
      </c>
      <c r="I233" s="578">
        <v>142</v>
      </c>
    </row>
    <row r="234" spans="1:9" s="571" customFormat="1" ht="17.25" customHeight="1">
      <c r="A234" s="577">
        <v>17092</v>
      </c>
      <c r="B234" s="577">
        <v>1</v>
      </c>
      <c r="C234" s="577">
        <v>4</v>
      </c>
      <c r="D234" s="577">
        <v>6</v>
      </c>
      <c r="E234" s="221" t="s">
        <v>456</v>
      </c>
      <c r="F234" s="578">
        <v>1124500</v>
      </c>
      <c r="G234" s="578">
        <v>2508908</v>
      </c>
      <c r="H234" s="578">
        <f t="shared" si="4"/>
        <v>-1384408</v>
      </c>
      <c r="I234" s="578">
        <v>3346576</v>
      </c>
    </row>
    <row r="235" spans="1:9" s="571" customFormat="1" ht="17.25" customHeight="1">
      <c r="A235" s="577">
        <v>17102</v>
      </c>
      <c r="B235" s="577">
        <v>1</v>
      </c>
      <c r="C235" s="577">
        <v>4</v>
      </c>
      <c r="D235" s="577">
        <v>6</v>
      </c>
      <c r="E235" s="221" t="s">
        <v>457</v>
      </c>
      <c r="F235" s="578">
        <v>89000</v>
      </c>
      <c r="G235" s="578">
        <v>16935</v>
      </c>
      <c r="H235" s="578">
        <f t="shared" si="4"/>
        <v>72065</v>
      </c>
      <c r="I235" s="187">
        <v>0</v>
      </c>
    </row>
    <row r="236" spans="1:9" s="571" customFormat="1" ht="17.25" customHeight="1">
      <c r="A236" s="577">
        <v>19023</v>
      </c>
      <c r="B236" s="577">
        <v>1</v>
      </c>
      <c r="C236" s="577">
        <v>4</v>
      </c>
      <c r="D236" s="577">
        <v>6</v>
      </c>
      <c r="E236" s="221" t="s">
        <v>851</v>
      </c>
      <c r="F236" s="187">
        <v>0</v>
      </c>
      <c r="G236" s="578">
        <v>284254</v>
      </c>
      <c r="H236" s="578">
        <f t="shared" si="4"/>
        <v>-284254</v>
      </c>
      <c r="I236" s="187">
        <v>0</v>
      </c>
    </row>
    <row r="237" spans="1:9" s="571" customFormat="1" ht="17.25" customHeight="1">
      <c r="A237" s="577">
        <v>19024</v>
      </c>
      <c r="B237" s="577">
        <v>1</v>
      </c>
      <c r="C237" s="577">
        <v>4</v>
      </c>
      <c r="D237" s="577">
        <v>6</v>
      </c>
      <c r="E237" s="221" t="s">
        <v>852</v>
      </c>
      <c r="F237" s="187">
        <v>0</v>
      </c>
      <c r="G237" s="578">
        <v>9900</v>
      </c>
      <c r="H237" s="578">
        <f t="shared" si="4"/>
        <v>-9900</v>
      </c>
      <c r="I237" s="187">
        <v>0</v>
      </c>
    </row>
    <row r="238" spans="1:9" s="571" customFormat="1" ht="17.25" customHeight="1">
      <c r="A238" s="577">
        <v>19026</v>
      </c>
      <c r="B238" s="577">
        <v>1</v>
      </c>
      <c r="C238" s="577">
        <v>4</v>
      </c>
      <c r="D238" s="577">
        <v>6</v>
      </c>
      <c r="E238" s="221" t="s">
        <v>853</v>
      </c>
      <c r="F238" s="187">
        <v>0</v>
      </c>
      <c r="G238" s="578">
        <v>80</v>
      </c>
      <c r="H238" s="578">
        <f t="shared" si="4"/>
        <v>-80</v>
      </c>
      <c r="I238" s="187">
        <v>0</v>
      </c>
    </row>
    <row r="239" spans="1:9" s="571" customFormat="1" ht="17.25" hidden="1" customHeight="1">
      <c r="A239" s="577">
        <v>17202</v>
      </c>
      <c r="B239" s="577">
        <v>1</v>
      </c>
      <c r="C239" s="577">
        <v>4</v>
      </c>
      <c r="D239" s="577">
        <v>6</v>
      </c>
      <c r="E239" s="221" t="s">
        <v>533</v>
      </c>
      <c r="F239" s="578"/>
      <c r="G239" s="578"/>
      <c r="H239" s="578">
        <f t="shared" si="4"/>
        <v>0</v>
      </c>
      <c r="I239" s="578"/>
    </row>
    <row r="240" spans="1:9" s="571" customFormat="1" ht="17.25" customHeight="1">
      <c r="A240" s="577">
        <v>19101</v>
      </c>
      <c r="B240" s="577">
        <v>1</v>
      </c>
      <c r="C240" s="577">
        <v>4</v>
      </c>
      <c r="D240" s="577">
        <v>6</v>
      </c>
      <c r="E240" s="221" t="s">
        <v>597</v>
      </c>
      <c r="F240" s="187">
        <v>0</v>
      </c>
      <c r="G240" s="187">
        <v>0</v>
      </c>
      <c r="H240" s="187">
        <f t="shared" si="4"/>
        <v>0</v>
      </c>
      <c r="I240" s="578">
        <v>820</v>
      </c>
    </row>
    <row r="241" spans="1:9" s="571" customFormat="1" ht="17.25" customHeight="1">
      <c r="A241" s="577">
        <v>19111</v>
      </c>
      <c r="B241" s="577">
        <v>1</v>
      </c>
      <c r="C241" s="577">
        <v>4</v>
      </c>
      <c r="D241" s="577">
        <v>6</v>
      </c>
      <c r="E241" s="221" t="s">
        <v>854</v>
      </c>
      <c r="F241" s="578">
        <v>2300</v>
      </c>
      <c r="G241" s="578">
        <v>12035</v>
      </c>
      <c r="H241" s="578">
        <f>F241-G241</f>
        <v>-9735</v>
      </c>
      <c r="I241" s="187">
        <v>0</v>
      </c>
    </row>
    <row r="242" spans="1:9" s="571" customFormat="1" ht="17.25" customHeight="1">
      <c r="A242" s="577">
        <v>98011</v>
      </c>
      <c r="B242" s="577">
        <v>1</v>
      </c>
      <c r="C242" s="577">
        <v>4</v>
      </c>
      <c r="D242" s="577">
        <v>6</v>
      </c>
      <c r="E242" s="221" t="s">
        <v>482</v>
      </c>
      <c r="F242" s="578">
        <v>1500</v>
      </c>
      <c r="G242" s="578">
        <v>2886</v>
      </c>
      <c r="H242" s="578">
        <f t="shared" si="4"/>
        <v>-1386</v>
      </c>
      <c r="I242" s="187">
        <v>0</v>
      </c>
    </row>
    <row r="243" spans="1:9" s="576" customFormat="1" ht="17.25" customHeight="1">
      <c r="A243" s="574"/>
      <c r="B243" s="574">
        <v>2</v>
      </c>
      <c r="C243" s="574">
        <v>4</v>
      </c>
      <c r="D243" s="574">
        <v>6</v>
      </c>
      <c r="E243" s="220" t="s">
        <v>458</v>
      </c>
      <c r="F243" s="579">
        <f>SUM(F244:F248)</f>
        <v>126358</v>
      </c>
      <c r="G243" s="579">
        <f>SUM(G244:G248)</f>
        <v>106446</v>
      </c>
      <c r="H243" s="579">
        <f t="shared" si="4"/>
        <v>19912</v>
      </c>
      <c r="I243" s="579">
        <f>SUM(I244:I248)</f>
        <v>293193</v>
      </c>
    </row>
    <row r="244" spans="1:9" s="571" customFormat="1" ht="17.25" customHeight="1">
      <c r="A244" s="577">
        <v>17012</v>
      </c>
      <c r="B244" s="577">
        <v>2</v>
      </c>
      <c r="C244" s="577">
        <v>4</v>
      </c>
      <c r="D244" s="577">
        <v>6</v>
      </c>
      <c r="E244" s="221" t="s">
        <v>451</v>
      </c>
      <c r="F244" s="578">
        <v>26358</v>
      </c>
      <c r="G244" s="578">
        <v>15979</v>
      </c>
      <c r="H244" s="578">
        <f t="shared" si="4"/>
        <v>10379</v>
      </c>
      <c r="I244" s="578">
        <v>2051</v>
      </c>
    </row>
    <row r="245" spans="1:9" s="571" customFormat="1" ht="17.25" customHeight="1">
      <c r="A245" s="577">
        <v>17022</v>
      </c>
      <c r="B245" s="577">
        <v>2</v>
      </c>
      <c r="C245" s="577">
        <v>4</v>
      </c>
      <c r="D245" s="577">
        <v>6</v>
      </c>
      <c r="E245" s="221" t="s">
        <v>452</v>
      </c>
      <c r="F245" s="578">
        <v>100000</v>
      </c>
      <c r="G245" s="578">
        <v>90097</v>
      </c>
      <c r="H245" s="578">
        <f t="shared" si="4"/>
        <v>9903</v>
      </c>
      <c r="I245" s="578">
        <v>288542</v>
      </c>
    </row>
    <row r="246" spans="1:9" s="571" customFormat="1" ht="16.5" hidden="1">
      <c r="A246" s="577">
        <v>17072</v>
      </c>
      <c r="B246" s="577">
        <v>2</v>
      </c>
      <c r="C246" s="577">
        <v>4</v>
      </c>
      <c r="D246" s="577">
        <v>6</v>
      </c>
      <c r="E246" s="221" t="s">
        <v>454</v>
      </c>
      <c r="F246" s="578"/>
      <c r="G246" s="578"/>
      <c r="H246" s="578">
        <f t="shared" si="4"/>
        <v>0</v>
      </c>
      <c r="I246" s="578"/>
    </row>
    <row r="247" spans="1:9" s="571" customFormat="1" ht="16.5" hidden="1">
      <c r="A247" s="577">
        <v>17082</v>
      </c>
      <c r="B247" s="577">
        <v>2</v>
      </c>
      <c r="C247" s="577">
        <v>4</v>
      </c>
      <c r="D247" s="577">
        <v>6</v>
      </c>
      <c r="E247" s="221" t="s">
        <v>455</v>
      </c>
      <c r="F247" s="578"/>
      <c r="G247" s="578"/>
      <c r="H247" s="578">
        <f t="shared" si="4"/>
        <v>0</v>
      </c>
      <c r="I247" s="578"/>
    </row>
    <row r="248" spans="1:9" s="571" customFormat="1" ht="17.25" customHeight="1">
      <c r="A248" s="577">
        <v>17092</v>
      </c>
      <c r="B248" s="577">
        <v>2</v>
      </c>
      <c r="C248" s="577">
        <v>4</v>
      </c>
      <c r="D248" s="577">
        <v>6</v>
      </c>
      <c r="E248" s="221" t="s">
        <v>456</v>
      </c>
      <c r="F248" s="187">
        <v>0</v>
      </c>
      <c r="G248" s="578">
        <v>370</v>
      </c>
      <c r="H248" s="578">
        <f t="shared" si="4"/>
        <v>-370</v>
      </c>
      <c r="I248" s="578">
        <v>2600</v>
      </c>
    </row>
    <row r="249" spans="1:9" s="576" customFormat="1" ht="17.25" customHeight="1">
      <c r="A249" s="574"/>
      <c r="B249" s="574">
        <v>3</v>
      </c>
      <c r="C249" s="574">
        <v>4</v>
      </c>
      <c r="D249" s="574">
        <v>6</v>
      </c>
      <c r="E249" s="220" t="s">
        <v>766</v>
      </c>
      <c r="F249" s="579">
        <f>SUM(F250:F267)</f>
        <v>2711311</v>
      </c>
      <c r="G249" s="579">
        <f>SUM(G250:G267)</f>
        <v>4936393</v>
      </c>
      <c r="H249" s="579">
        <f>F249-G249</f>
        <v>-2225082</v>
      </c>
      <c r="I249" s="579">
        <f>SUM(I250:I267)</f>
        <v>2723704</v>
      </c>
    </row>
    <row r="250" spans="1:9" s="571" customFormat="1" ht="17.25" customHeight="1">
      <c r="A250" s="577">
        <v>17052</v>
      </c>
      <c r="B250" s="577">
        <v>3</v>
      </c>
      <c r="C250" s="577">
        <v>4</v>
      </c>
      <c r="D250" s="577">
        <v>6</v>
      </c>
      <c r="E250" s="221" t="s">
        <v>459</v>
      </c>
      <c r="F250" s="578">
        <v>63500</v>
      </c>
      <c r="G250" s="578">
        <v>151723</v>
      </c>
      <c r="H250" s="578">
        <f t="shared" si="4"/>
        <v>-88223</v>
      </c>
      <c r="I250" s="578">
        <v>125411</v>
      </c>
    </row>
    <row r="251" spans="1:9" s="571" customFormat="1" ht="17.25" customHeight="1">
      <c r="A251" s="577">
        <v>17053</v>
      </c>
      <c r="B251" s="577">
        <v>3</v>
      </c>
      <c r="C251" s="577">
        <v>4</v>
      </c>
      <c r="D251" s="577">
        <v>6</v>
      </c>
      <c r="E251" s="221" t="s">
        <v>460</v>
      </c>
      <c r="F251" s="578">
        <v>358870</v>
      </c>
      <c r="G251" s="578">
        <v>131855</v>
      </c>
      <c r="H251" s="578">
        <f t="shared" si="4"/>
        <v>227015</v>
      </c>
      <c r="I251" s="578">
        <v>118190</v>
      </c>
    </row>
    <row r="252" spans="1:9" s="571" customFormat="1" ht="17.25" customHeight="1">
      <c r="A252" s="577">
        <v>17054</v>
      </c>
      <c r="B252" s="577">
        <v>3</v>
      </c>
      <c r="C252" s="577">
        <v>4</v>
      </c>
      <c r="D252" s="577">
        <v>6</v>
      </c>
      <c r="E252" s="221" t="s">
        <v>461</v>
      </c>
      <c r="F252" s="578">
        <v>714363</v>
      </c>
      <c r="G252" s="578">
        <v>2233816</v>
      </c>
      <c r="H252" s="578">
        <f>F252-G252</f>
        <v>-1519453</v>
      </c>
      <c r="I252" s="578">
        <v>1602710</v>
      </c>
    </row>
    <row r="253" spans="1:9" s="571" customFormat="1" ht="17.25" customHeight="1">
      <c r="A253" s="577">
        <v>17062</v>
      </c>
      <c r="B253" s="577">
        <v>3</v>
      </c>
      <c r="C253" s="577">
        <v>4</v>
      </c>
      <c r="D253" s="577">
        <v>6</v>
      </c>
      <c r="E253" s="221" t="s">
        <v>462</v>
      </c>
      <c r="F253" s="578">
        <v>578942</v>
      </c>
      <c r="G253" s="578">
        <v>486244</v>
      </c>
      <c r="H253" s="578">
        <f t="shared" si="4"/>
        <v>92698</v>
      </c>
      <c r="I253" s="578">
        <v>640540</v>
      </c>
    </row>
    <row r="254" spans="1:9" s="571" customFormat="1" ht="17.25" customHeight="1">
      <c r="A254" s="577">
        <v>19201</v>
      </c>
      <c r="B254" s="577">
        <v>3</v>
      </c>
      <c r="C254" s="577">
        <v>4</v>
      </c>
      <c r="D254" s="577">
        <v>6</v>
      </c>
      <c r="E254" s="221" t="s">
        <v>698</v>
      </c>
      <c r="F254" s="578">
        <v>37390</v>
      </c>
      <c r="G254" s="578">
        <v>82432</v>
      </c>
      <c r="H254" s="578">
        <f t="shared" si="4"/>
        <v>-45042</v>
      </c>
      <c r="I254" s="578">
        <v>25444</v>
      </c>
    </row>
    <row r="255" spans="1:9" s="571" customFormat="1" ht="17.25" customHeight="1">
      <c r="A255" s="577">
        <v>19202</v>
      </c>
      <c r="B255" s="577">
        <v>3</v>
      </c>
      <c r="C255" s="577">
        <v>4</v>
      </c>
      <c r="D255" s="577">
        <v>6</v>
      </c>
      <c r="E255" s="221" t="s">
        <v>696</v>
      </c>
      <c r="F255" s="578">
        <v>158500</v>
      </c>
      <c r="G255" s="578">
        <v>138470</v>
      </c>
      <c r="H255" s="578">
        <f t="shared" si="4"/>
        <v>20030</v>
      </c>
      <c r="I255" s="578">
        <v>17617</v>
      </c>
    </row>
    <row r="256" spans="1:9" s="571" customFormat="1" ht="17.25" customHeight="1">
      <c r="A256" s="577">
        <v>19203</v>
      </c>
      <c r="B256" s="577">
        <v>3</v>
      </c>
      <c r="C256" s="577">
        <v>4</v>
      </c>
      <c r="D256" s="577">
        <v>6</v>
      </c>
      <c r="E256" s="221" t="s">
        <v>697</v>
      </c>
      <c r="F256" s="578">
        <v>44500</v>
      </c>
      <c r="G256" s="578">
        <v>59629</v>
      </c>
      <c r="H256" s="578">
        <f t="shared" si="4"/>
        <v>-15129</v>
      </c>
      <c r="I256" s="578">
        <v>10380</v>
      </c>
    </row>
    <row r="257" spans="1:9" s="571" customFormat="1" ht="17.25" customHeight="1">
      <c r="A257" s="577">
        <v>19204</v>
      </c>
      <c r="B257" s="577">
        <v>3</v>
      </c>
      <c r="C257" s="577">
        <v>4</v>
      </c>
      <c r="D257" s="577">
        <v>6</v>
      </c>
      <c r="E257" s="221" t="s">
        <v>699</v>
      </c>
      <c r="F257" s="578">
        <v>102784</v>
      </c>
      <c r="G257" s="578">
        <v>254574</v>
      </c>
      <c r="H257" s="578">
        <f t="shared" si="4"/>
        <v>-151790</v>
      </c>
      <c r="I257" s="578">
        <v>3575</v>
      </c>
    </row>
    <row r="258" spans="1:9" s="571" customFormat="1" ht="17.25" customHeight="1">
      <c r="A258" s="577">
        <v>19205</v>
      </c>
      <c r="B258" s="577">
        <v>3</v>
      </c>
      <c r="C258" s="577">
        <v>4</v>
      </c>
      <c r="D258" s="577">
        <v>6</v>
      </c>
      <c r="E258" s="221" t="s">
        <v>700</v>
      </c>
      <c r="F258" s="578">
        <v>237785</v>
      </c>
      <c r="G258" s="578">
        <v>495504</v>
      </c>
      <c r="H258" s="578">
        <f t="shared" si="4"/>
        <v>-257719</v>
      </c>
      <c r="I258" s="578">
        <v>144327</v>
      </c>
    </row>
    <row r="259" spans="1:9" s="571" customFormat="1" ht="17.25" customHeight="1">
      <c r="A259" s="577">
        <v>19206</v>
      </c>
      <c r="B259" s="577">
        <v>3</v>
      </c>
      <c r="C259" s="577">
        <v>4</v>
      </c>
      <c r="D259" s="577">
        <v>6</v>
      </c>
      <c r="E259" s="221" t="s">
        <v>701</v>
      </c>
      <c r="F259" s="578">
        <v>69115</v>
      </c>
      <c r="G259" s="578">
        <v>453837</v>
      </c>
      <c r="H259" s="578">
        <f t="shared" si="4"/>
        <v>-384722</v>
      </c>
      <c r="I259" s="578">
        <v>15919</v>
      </c>
    </row>
    <row r="260" spans="1:9" s="571" customFormat="1" ht="17.25" customHeight="1">
      <c r="A260" s="577">
        <v>19207</v>
      </c>
      <c r="B260" s="577">
        <v>3</v>
      </c>
      <c r="C260" s="577">
        <v>4</v>
      </c>
      <c r="D260" s="577">
        <v>6</v>
      </c>
      <c r="E260" s="221" t="s">
        <v>893</v>
      </c>
      <c r="F260" s="578">
        <v>29000</v>
      </c>
      <c r="G260" s="578">
        <v>93079</v>
      </c>
      <c r="H260" s="578">
        <f t="shared" si="4"/>
        <v>-64079</v>
      </c>
      <c r="I260" s="187">
        <v>0</v>
      </c>
    </row>
    <row r="261" spans="1:9" s="571" customFormat="1" ht="17.25" customHeight="1">
      <c r="A261" s="577">
        <v>19208</v>
      </c>
      <c r="B261" s="577">
        <v>3</v>
      </c>
      <c r="C261" s="577">
        <v>4</v>
      </c>
      <c r="D261" s="577">
        <v>6</v>
      </c>
      <c r="E261" s="221" t="s">
        <v>702</v>
      </c>
      <c r="F261" s="578">
        <v>68328</v>
      </c>
      <c r="G261" s="578">
        <v>36421</v>
      </c>
      <c r="H261" s="578">
        <f t="shared" si="4"/>
        <v>31907</v>
      </c>
      <c r="I261" s="578">
        <v>5545</v>
      </c>
    </row>
    <row r="262" spans="1:9" s="571" customFormat="1" ht="17.25" customHeight="1">
      <c r="A262" s="577">
        <v>19209</v>
      </c>
      <c r="B262" s="577">
        <v>3</v>
      </c>
      <c r="C262" s="577">
        <v>4</v>
      </c>
      <c r="D262" s="577">
        <v>6</v>
      </c>
      <c r="E262" s="221" t="s">
        <v>703</v>
      </c>
      <c r="F262" s="578">
        <v>12000</v>
      </c>
      <c r="G262" s="578">
        <v>65558</v>
      </c>
      <c r="H262" s="578">
        <f t="shared" si="4"/>
        <v>-53558</v>
      </c>
      <c r="I262" s="578">
        <v>2810</v>
      </c>
    </row>
    <row r="263" spans="1:9" s="571" customFormat="1" ht="17.25" customHeight="1">
      <c r="A263" s="577">
        <v>19211</v>
      </c>
      <c r="B263" s="577">
        <v>3</v>
      </c>
      <c r="C263" s="577">
        <v>4</v>
      </c>
      <c r="D263" s="577">
        <v>6</v>
      </c>
      <c r="E263" s="221" t="s">
        <v>855</v>
      </c>
      <c r="F263" s="578">
        <v>9000</v>
      </c>
      <c r="G263" s="578">
        <v>47583</v>
      </c>
      <c r="H263" s="578">
        <f t="shared" si="4"/>
        <v>-38583</v>
      </c>
      <c r="I263" s="187">
        <v>0</v>
      </c>
    </row>
    <row r="264" spans="1:9" s="571" customFormat="1" ht="17.25" customHeight="1">
      <c r="A264" s="577">
        <v>19212</v>
      </c>
      <c r="B264" s="577">
        <v>3</v>
      </c>
      <c r="C264" s="577">
        <v>4</v>
      </c>
      <c r="D264" s="577">
        <v>6</v>
      </c>
      <c r="E264" s="221" t="s">
        <v>704</v>
      </c>
      <c r="F264" s="578">
        <v>30800</v>
      </c>
      <c r="G264" s="578">
        <v>59632</v>
      </c>
      <c r="H264" s="578">
        <f t="shared" ref="H264:H356" si="5">F264-G264</f>
        <v>-28832</v>
      </c>
      <c r="I264" s="578">
        <v>8785</v>
      </c>
    </row>
    <row r="265" spans="1:9" s="571" customFormat="1" ht="17.25" customHeight="1">
      <c r="A265" s="577">
        <v>19213</v>
      </c>
      <c r="B265" s="577">
        <v>3</v>
      </c>
      <c r="C265" s="577">
        <v>4</v>
      </c>
      <c r="D265" s="577">
        <v>6</v>
      </c>
      <c r="E265" s="221" t="s">
        <v>894</v>
      </c>
      <c r="F265" s="578">
        <v>69500</v>
      </c>
      <c r="G265" s="578">
        <v>33848</v>
      </c>
      <c r="H265" s="578">
        <f t="shared" si="5"/>
        <v>35652</v>
      </c>
      <c r="I265" s="187">
        <v>0</v>
      </c>
    </row>
    <row r="266" spans="1:9" s="571" customFormat="1" ht="17.25" customHeight="1">
      <c r="A266" s="577">
        <v>19214</v>
      </c>
      <c r="B266" s="577">
        <v>3</v>
      </c>
      <c r="C266" s="577">
        <v>4</v>
      </c>
      <c r="D266" s="577">
        <v>6</v>
      </c>
      <c r="E266" s="221" t="s">
        <v>856</v>
      </c>
      <c r="F266" s="578">
        <v>84000</v>
      </c>
      <c r="G266" s="578">
        <v>63907</v>
      </c>
      <c r="H266" s="578">
        <f t="shared" si="5"/>
        <v>20093</v>
      </c>
      <c r="I266" s="187">
        <v>0</v>
      </c>
    </row>
    <row r="267" spans="1:9" s="571" customFormat="1" ht="17.25" customHeight="1">
      <c r="A267" s="577">
        <v>98012</v>
      </c>
      <c r="B267" s="577">
        <v>3</v>
      </c>
      <c r="C267" s="577">
        <v>4</v>
      </c>
      <c r="D267" s="577">
        <v>6</v>
      </c>
      <c r="E267" s="221" t="s">
        <v>705</v>
      </c>
      <c r="F267" s="578">
        <v>42934</v>
      </c>
      <c r="G267" s="578">
        <v>48281</v>
      </c>
      <c r="H267" s="578">
        <f t="shared" si="5"/>
        <v>-5347</v>
      </c>
      <c r="I267" s="578">
        <v>2451</v>
      </c>
    </row>
    <row r="268" spans="1:9" s="576" customFormat="1" ht="17.25" customHeight="1">
      <c r="A268" s="574"/>
      <c r="B268" s="574">
        <v>4</v>
      </c>
      <c r="C268" s="574">
        <v>4</v>
      </c>
      <c r="D268" s="574">
        <v>6</v>
      </c>
      <c r="E268" s="220" t="s">
        <v>463</v>
      </c>
      <c r="F268" s="579">
        <f>SUM(F269:F272)</f>
        <v>500</v>
      </c>
      <c r="G268" s="579">
        <f>SUM(G269:G272)</f>
        <v>12860</v>
      </c>
      <c r="H268" s="579">
        <f t="shared" si="5"/>
        <v>-12360</v>
      </c>
      <c r="I268" s="187">
        <f>SUM(I269:I272)</f>
        <v>0</v>
      </c>
    </row>
    <row r="269" spans="1:9" s="571" customFormat="1" ht="18" hidden="1" customHeight="1">
      <c r="A269" s="577">
        <v>17052</v>
      </c>
      <c r="B269" s="577">
        <v>4</v>
      </c>
      <c r="C269" s="577">
        <v>4</v>
      </c>
      <c r="D269" s="577">
        <v>6</v>
      </c>
      <c r="E269" s="221" t="s">
        <v>459</v>
      </c>
      <c r="F269" s="24">
        <v>0</v>
      </c>
      <c r="G269" s="372">
        <v>0</v>
      </c>
      <c r="H269" s="578">
        <f t="shared" si="5"/>
        <v>0</v>
      </c>
      <c r="I269" s="187">
        <v>0</v>
      </c>
    </row>
    <row r="270" spans="1:9" s="571" customFormat="1" ht="15.95" hidden="1" customHeight="1">
      <c r="A270" s="577">
        <v>17053</v>
      </c>
      <c r="B270" s="577">
        <v>4</v>
      </c>
      <c r="C270" s="577">
        <v>4</v>
      </c>
      <c r="D270" s="577">
        <v>6</v>
      </c>
      <c r="E270" s="221" t="s">
        <v>460</v>
      </c>
      <c r="F270" s="372">
        <v>0</v>
      </c>
      <c r="G270" s="372">
        <v>0</v>
      </c>
      <c r="H270" s="578">
        <f t="shared" si="5"/>
        <v>0</v>
      </c>
      <c r="I270" s="372">
        <v>0</v>
      </c>
    </row>
    <row r="271" spans="1:9" s="571" customFormat="1" ht="19.5" customHeight="1">
      <c r="A271" s="577">
        <v>17054</v>
      </c>
      <c r="B271" s="577">
        <v>4</v>
      </c>
      <c r="C271" s="577">
        <v>4</v>
      </c>
      <c r="D271" s="577">
        <v>6</v>
      </c>
      <c r="E271" s="221" t="s">
        <v>461</v>
      </c>
      <c r="F271" s="187">
        <v>0</v>
      </c>
      <c r="G271" s="578">
        <v>460</v>
      </c>
      <c r="H271" s="578">
        <f t="shared" si="5"/>
        <v>-460</v>
      </c>
      <c r="I271" s="187">
        <v>0</v>
      </c>
    </row>
    <row r="272" spans="1:9" s="571" customFormat="1" ht="17.25" customHeight="1">
      <c r="A272" s="577">
        <v>17062</v>
      </c>
      <c r="B272" s="577">
        <v>4</v>
      </c>
      <c r="C272" s="577">
        <v>4</v>
      </c>
      <c r="D272" s="577">
        <v>6</v>
      </c>
      <c r="E272" s="221" t="s">
        <v>462</v>
      </c>
      <c r="F272" s="578">
        <v>500</v>
      </c>
      <c r="G272" s="578">
        <v>12400</v>
      </c>
      <c r="H272" s="578">
        <f t="shared" si="5"/>
        <v>-11900</v>
      </c>
      <c r="I272" s="187">
        <v>0</v>
      </c>
    </row>
    <row r="273" spans="1:9" s="576" customFormat="1" ht="17.25" customHeight="1">
      <c r="A273" s="574"/>
      <c r="B273" s="574">
        <v>5</v>
      </c>
      <c r="C273" s="574">
        <v>4</v>
      </c>
      <c r="D273" s="574">
        <v>6</v>
      </c>
      <c r="E273" s="220" t="s">
        <v>767</v>
      </c>
      <c r="F273" s="579">
        <f>SUM(F274:F299)</f>
        <v>13306726</v>
      </c>
      <c r="G273" s="579">
        <f>SUM(G274:G299)</f>
        <v>13606757</v>
      </c>
      <c r="H273" s="579">
        <f t="shared" si="5"/>
        <v>-300031</v>
      </c>
      <c r="I273" s="579">
        <f>SUM(I274:I299)</f>
        <v>10206724</v>
      </c>
    </row>
    <row r="274" spans="1:9" s="576" customFormat="1" ht="20.100000000000001" hidden="1" customHeight="1">
      <c r="A274" s="577">
        <v>17092</v>
      </c>
      <c r="B274" s="577">
        <v>5</v>
      </c>
      <c r="C274" s="577">
        <v>4</v>
      </c>
      <c r="D274" s="577">
        <v>6</v>
      </c>
      <c r="E274" s="221" t="s">
        <v>456</v>
      </c>
      <c r="F274" s="372">
        <v>0</v>
      </c>
      <c r="G274" s="372">
        <v>0</v>
      </c>
      <c r="H274" s="578">
        <f t="shared" si="5"/>
        <v>0</v>
      </c>
      <c r="I274" s="372">
        <v>0</v>
      </c>
    </row>
    <row r="275" spans="1:9" s="571" customFormat="1" ht="17.25" customHeight="1">
      <c r="A275" s="577">
        <v>17112</v>
      </c>
      <c r="B275" s="577">
        <v>5</v>
      </c>
      <c r="C275" s="577">
        <v>4</v>
      </c>
      <c r="D275" s="577">
        <v>6</v>
      </c>
      <c r="E275" s="221" t="s">
        <v>464</v>
      </c>
      <c r="F275" s="578">
        <v>144500</v>
      </c>
      <c r="G275" s="578">
        <v>178952</v>
      </c>
      <c r="H275" s="578">
        <f t="shared" si="5"/>
        <v>-34452</v>
      </c>
      <c r="I275" s="578">
        <v>109848</v>
      </c>
    </row>
    <row r="276" spans="1:9" s="571" customFormat="1" ht="17.25" customHeight="1">
      <c r="A276" s="577">
        <v>17122</v>
      </c>
      <c r="B276" s="577">
        <v>5</v>
      </c>
      <c r="C276" s="577">
        <v>4</v>
      </c>
      <c r="D276" s="577">
        <v>6</v>
      </c>
      <c r="E276" s="221" t="s">
        <v>465</v>
      </c>
      <c r="F276" s="578">
        <v>23000</v>
      </c>
      <c r="G276" s="187">
        <v>0</v>
      </c>
      <c r="H276" s="578">
        <f t="shared" si="5"/>
        <v>23000</v>
      </c>
      <c r="I276" s="187">
        <v>0</v>
      </c>
    </row>
    <row r="277" spans="1:9" s="571" customFormat="1" ht="17.25" customHeight="1">
      <c r="A277" s="577">
        <v>17132</v>
      </c>
      <c r="B277" s="577">
        <v>5</v>
      </c>
      <c r="C277" s="577">
        <v>4</v>
      </c>
      <c r="D277" s="577">
        <v>6</v>
      </c>
      <c r="E277" s="221" t="s">
        <v>466</v>
      </c>
      <c r="F277" s="578">
        <v>3388000</v>
      </c>
      <c r="G277" s="578">
        <v>5032765</v>
      </c>
      <c r="H277" s="578">
        <f t="shared" si="5"/>
        <v>-1644765</v>
      </c>
      <c r="I277" s="578">
        <v>6433372</v>
      </c>
    </row>
    <row r="278" spans="1:9" s="571" customFormat="1" ht="17.25" customHeight="1">
      <c r="A278" s="577">
        <v>17142</v>
      </c>
      <c r="B278" s="577">
        <v>5</v>
      </c>
      <c r="C278" s="577">
        <v>4</v>
      </c>
      <c r="D278" s="577">
        <v>6</v>
      </c>
      <c r="E278" s="221" t="s">
        <v>467</v>
      </c>
      <c r="F278" s="578">
        <v>1763446</v>
      </c>
      <c r="G278" s="578">
        <v>947055</v>
      </c>
      <c r="H278" s="578">
        <f t="shared" si="5"/>
        <v>816391</v>
      </c>
      <c r="I278" s="578">
        <v>673651</v>
      </c>
    </row>
    <row r="279" spans="1:9" s="571" customFormat="1" ht="17.25" customHeight="1">
      <c r="A279" s="577">
        <v>17152</v>
      </c>
      <c r="B279" s="577">
        <v>5</v>
      </c>
      <c r="C279" s="577">
        <v>4</v>
      </c>
      <c r="D279" s="577">
        <v>6</v>
      </c>
      <c r="E279" s="221" t="s">
        <v>551</v>
      </c>
      <c r="F279" s="578">
        <v>532500</v>
      </c>
      <c r="G279" s="578">
        <v>826735</v>
      </c>
      <c r="H279" s="578">
        <f t="shared" si="5"/>
        <v>-294235</v>
      </c>
      <c r="I279" s="578">
        <v>347783</v>
      </c>
    </row>
    <row r="280" spans="1:9" s="571" customFormat="1" ht="17.25" customHeight="1">
      <c r="A280" s="577">
        <v>17162</v>
      </c>
      <c r="B280" s="577">
        <v>5</v>
      </c>
      <c r="C280" s="577">
        <v>4</v>
      </c>
      <c r="D280" s="577">
        <v>6</v>
      </c>
      <c r="E280" s="221" t="s">
        <v>552</v>
      </c>
      <c r="F280" s="578">
        <v>10000</v>
      </c>
      <c r="G280" s="578">
        <v>1817</v>
      </c>
      <c r="H280" s="578">
        <f t="shared" si="5"/>
        <v>8183</v>
      </c>
      <c r="I280" s="578">
        <v>350</v>
      </c>
    </row>
    <row r="281" spans="1:9" s="571" customFormat="1" ht="17.25" customHeight="1">
      <c r="A281" s="577">
        <v>17172</v>
      </c>
      <c r="B281" s="577">
        <v>5</v>
      </c>
      <c r="C281" s="577">
        <v>4</v>
      </c>
      <c r="D281" s="577">
        <v>6</v>
      </c>
      <c r="E281" s="221" t="s">
        <v>553</v>
      </c>
      <c r="F281" s="578">
        <v>1175000</v>
      </c>
      <c r="G281" s="578">
        <v>895381</v>
      </c>
      <c r="H281" s="578">
        <f t="shared" si="5"/>
        <v>279619</v>
      </c>
      <c r="I281" s="578">
        <v>1194571</v>
      </c>
    </row>
    <row r="282" spans="1:9" s="571" customFormat="1" ht="17.25" customHeight="1">
      <c r="A282" s="577">
        <v>17182</v>
      </c>
      <c r="B282" s="577">
        <v>5</v>
      </c>
      <c r="C282" s="577">
        <v>4</v>
      </c>
      <c r="D282" s="577">
        <v>6</v>
      </c>
      <c r="E282" s="221" t="s">
        <v>554</v>
      </c>
      <c r="F282" s="578">
        <v>124000</v>
      </c>
      <c r="G282" s="578">
        <v>27563</v>
      </c>
      <c r="H282" s="578">
        <f t="shared" si="5"/>
        <v>96437</v>
      </c>
      <c r="I282" s="578">
        <v>153895</v>
      </c>
    </row>
    <row r="283" spans="1:9" s="571" customFormat="1" ht="17.25" customHeight="1">
      <c r="A283" s="577">
        <v>17902</v>
      </c>
      <c r="B283" s="577">
        <v>5</v>
      </c>
      <c r="C283" s="577">
        <v>4</v>
      </c>
      <c r="D283" s="577">
        <v>6</v>
      </c>
      <c r="E283" s="221" t="s">
        <v>555</v>
      </c>
      <c r="F283" s="578">
        <v>496000</v>
      </c>
      <c r="G283" s="578">
        <v>1235194</v>
      </c>
      <c r="H283" s="578">
        <f t="shared" si="5"/>
        <v>-739194</v>
      </c>
      <c r="I283" s="578">
        <v>1128017</v>
      </c>
    </row>
    <row r="284" spans="1:9" s="571" customFormat="1" ht="17.25" customHeight="1">
      <c r="A284" s="577">
        <v>19051</v>
      </c>
      <c r="B284" s="577">
        <v>5</v>
      </c>
      <c r="C284" s="577">
        <v>4</v>
      </c>
      <c r="D284" s="577">
        <v>6</v>
      </c>
      <c r="E284" s="221" t="s">
        <v>706</v>
      </c>
      <c r="F284" s="578">
        <v>180000</v>
      </c>
      <c r="G284" s="578">
        <v>70156</v>
      </c>
      <c r="H284" s="578">
        <f t="shared" si="5"/>
        <v>109844</v>
      </c>
      <c r="I284" s="578">
        <v>1677</v>
      </c>
    </row>
    <row r="285" spans="1:9" s="571" customFormat="1" ht="17.25" customHeight="1">
      <c r="A285" s="577">
        <v>19052</v>
      </c>
      <c r="B285" s="577">
        <v>5</v>
      </c>
      <c r="C285" s="577">
        <v>4</v>
      </c>
      <c r="D285" s="577">
        <v>6</v>
      </c>
      <c r="E285" s="221" t="s">
        <v>707</v>
      </c>
      <c r="F285" s="578">
        <v>1896185</v>
      </c>
      <c r="G285" s="578">
        <v>404053</v>
      </c>
      <c r="H285" s="578">
        <f t="shared" si="5"/>
        <v>1492132</v>
      </c>
      <c r="I285" s="578">
        <v>4186</v>
      </c>
    </row>
    <row r="286" spans="1:9" s="571" customFormat="1" ht="17.25" customHeight="1">
      <c r="A286" s="577">
        <v>19053</v>
      </c>
      <c r="B286" s="577">
        <v>5</v>
      </c>
      <c r="C286" s="577">
        <v>4</v>
      </c>
      <c r="D286" s="577">
        <v>6</v>
      </c>
      <c r="E286" s="221" t="s">
        <v>552</v>
      </c>
      <c r="F286" s="578">
        <v>30500</v>
      </c>
      <c r="G286" s="578">
        <v>4393</v>
      </c>
      <c r="H286" s="578">
        <f t="shared" si="5"/>
        <v>26107</v>
      </c>
      <c r="I286" s="578">
        <v>4800</v>
      </c>
    </row>
    <row r="287" spans="1:9" s="571" customFormat="1" ht="17.25" customHeight="1">
      <c r="A287" s="577">
        <v>19054</v>
      </c>
      <c r="B287" s="577">
        <v>5</v>
      </c>
      <c r="C287" s="577">
        <v>4</v>
      </c>
      <c r="D287" s="577">
        <v>6</v>
      </c>
      <c r="E287" s="221" t="s">
        <v>708</v>
      </c>
      <c r="F287" s="578">
        <v>24405</v>
      </c>
      <c r="G287" s="578">
        <v>11176</v>
      </c>
      <c r="H287" s="578">
        <f t="shared" si="5"/>
        <v>13229</v>
      </c>
      <c r="I287" s="578">
        <v>10198</v>
      </c>
    </row>
    <row r="288" spans="1:9" s="571" customFormat="1" ht="17.25" customHeight="1">
      <c r="A288" s="577">
        <v>19055</v>
      </c>
      <c r="B288" s="577">
        <v>5</v>
      </c>
      <c r="C288" s="577">
        <v>4</v>
      </c>
      <c r="D288" s="577">
        <v>6</v>
      </c>
      <c r="E288" s="221" t="s">
        <v>709</v>
      </c>
      <c r="F288" s="578">
        <v>50405</v>
      </c>
      <c r="G288" s="578">
        <v>404237</v>
      </c>
      <c r="H288" s="578">
        <f t="shared" si="5"/>
        <v>-353832</v>
      </c>
      <c r="I288" s="578">
        <v>7328</v>
      </c>
    </row>
    <row r="289" spans="1:9" s="571" customFormat="1" ht="17.25" customHeight="1">
      <c r="A289" s="577">
        <v>19056</v>
      </c>
      <c r="B289" s="577">
        <v>5</v>
      </c>
      <c r="C289" s="577">
        <v>4</v>
      </c>
      <c r="D289" s="577">
        <v>6</v>
      </c>
      <c r="E289" s="221" t="s">
        <v>466</v>
      </c>
      <c r="F289" s="187">
        <v>0</v>
      </c>
      <c r="G289" s="578">
        <v>264383</v>
      </c>
      <c r="H289" s="578">
        <f t="shared" si="5"/>
        <v>-264383</v>
      </c>
      <c r="I289" s="578">
        <v>135</v>
      </c>
    </row>
    <row r="290" spans="1:9" s="571" customFormat="1" ht="17.25" customHeight="1">
      <c r="A290" s="577">
        <v>19057</v>
      </c>
      <c r="B290" s="577">
        <v>5</v>
      </c>
      <c r="C290" s="577">
        <v>4</v>
      </c>
      <c r="D290" s="577">
        <v>6</v>
      </c>
      <c r="E290" s="221" t="s">
        <v>710</v>
      </c>
      <c r="F290" s="578">
        <v>685447</v>
      </c>
      <c r="G290" s="578">
        <v>858609</v>
      </c>
      <c r="H290" s="578">
        <f t="shared" si="5"/>
        <v>-173162</v>
      </c>
      <c r="I290" s="578">
        <v>93670</v>
      </c>
    </row>
    <row r="291" spans="1:9" s="571" customFormat="1" ht="17.25" customHeight="1">
      <c r="A291" s="577">
        <v>19058</v>
      </c>
      <c r="B291" s="577">
        <v>5</v>
      </c>
      <c r="C291" s="577">
        <v>4</v>
      </c>
      <c r="D291" s="577">
        <v>6</v>
      </c>
      <c r="E291" s="221" t="s">
        <v>467</v>
      </c>
      <c r="F291" s="578">
        <v>69405</v>
      </c>
      <c r="G291" s="578">
        <v>147211</v>
      </c>
      <c r="H291" s="578">
        <f t="shared" si="5"/>
        <v>-77806</v>
      </c>
      <c r="I291" s="578">
        <v>4085</v>
      </c>
    </row>
    <row r="292" spans="1:9" s="571" customFormat="1" ht="17.25" customHeight="1">
      <c r="A292" s="577">
        <v>19061</v>
      </c>
      <c r="B292" s="577">
        <v>5</v>
      </c>
      <c r="C292" s="577">
        <v>4</v>
      </c>
      <c r="D292" s="577">
        <v>6</v>
      </c>
      <c r="E292" s="221" t="s">
        <v>857</v>
      </c>
      <c r="F292" s="187">
        <v>0</v>
      </c>
      <c r="G292" s="578">
        <v>1235</v>
      </c>
      <c r="H292" s="578">
        <f t="shared" si="5"/>
        <v>-1235</v>
      </c>
      <c r="I292" s="187">
        <v>0</v>
      </c>
    </row>
    <row r="293" spans="1:9" s="571" customFormat="1" ht="17.25" customHeight="1">
      <c r="A293" s="577">
        <v>19062</v>
      </c>
      <c r="B293" s="577">
        <v>5</v>
      </c>
      <c r="C293" s="577">
        <v>4</v>
      </c>
      <c r="D293" s="577">
        <v>6</v>
      </c>
      <c r="E293" s="221" t="s">
        <v>711</v>
      </c>
      <c r="F293" s="187">
        <v>0</v>
      </c>
      <c r="G293" s="578">
        <v>103321</v>
      </c>
      <c r="H293" s="578">
        <f t="shared" si="5"/>
        <v>-103321</v>
      </c>
      <c r="I293" s="578">
        <v>148</v>
      </c>
    </row>
    <row r="294" spans="1:9" s="571" customFormat="1" ht="17.25" customHeight="1">
      <c r="A294" s="577">
        <v>19063</v>
      </c>
      <c r="B294" s="577">
        <v>5</v>
      </c>
      <c r="C294" s="577">
        <v>4</v>
      </c>
      <c r="D294" s="577">
        <v>6</v>
      </c>
      <c r="E294" s="221" t="s">
        <v>712</v>
      </c>
      <c r="F294" s="578">
        <v>16688</v>
      </c>
      <c r="G294" s="578">
        <v>61344</v>
      </c>
      <c r="H294" s="578">
        <f t="shared" si="5"/>
        <v>-44656</v>
      </c>
      <c r="I294" s="578">
        <v>5079</v>
      </c>
    </row>
    <row r="295" spans="1:9" s="571" customFormat="1" ht="17.25" customHeight="1">
      <c r="A295" s="577">
        <v>19064</v>
      </c>
      <c r="B295" s="577">
        <v>5</v>
      </c>
      <c r="C295" s="577">
        <v>4</v>
      </c>
      <c r="D295" s="577">
        <v>6</v>
      </c>
      <c r="E295" s="221" t="s">
        <v>713</v>
      </c>
      <c r="F295" s="578">
        <v>467586</v>
      </c>
      <c r="G295" s="578">
        <v>493039</v>
      </c>
      <c r="H295" s="578">
        <f t="shared" si="5"/>
        <v>-25453</v>
      </c>
      <c r="I295" s="578">
        <v>1980</v>
      </c>
    </row>
    <row r="296" spans="1:9" s="571" customFormat="1" ht="17.25" customHeight="1">
      <c r="A296" s="577">
        <v>19065</v>
      </c>
      <c r="B296" s="577">
        <v>5</v>
      </c>
      <c r="C296" s="577">
        <v>4</v>
      </c>
      <c r="D296" s="577">
        <v>6</v>
      </c>
      <c r="E296" s="221" t="s">
        <v>714</v>
      </c>
      <c r="F296" s="578">
        <v>50000</v>
      </c>
      <c r="G296" s="578">
        <v>51286</v>
      </c>
      <c r="H296" s="578">
        <f t="shared" si="5"/>
        <v>-1286</v>
      </c>
      <c r="I296" s="578">
        <v>14743</v>
      </c>
    </row>
    <row r="297" spans="1:9" s="571" customFormat="1" ht="17.25" customHeight="1">
      <c r="A297" s="577">
        <v>19066</v>
      </c>
      <c r="B297" s="577">
        <v>5</v>
      </c>
      <c r="C297" s="577">
        <v>4</v>
      </c>
      <c r="D297" s="577">
        <v>6</v>
      </c>
      <c r="E297" s="221" t="s">
        <v>555</v>
      </c>
      <c r="F297" s="578">
        <v>175771</v>
      </c>
      <c r="G297" s="578">
        <v>338499</v>
      </c>
      <c r="H297" s="578">
        <f t="shared" si="5"/>
        <v>-162728</v>
      </c>
      <c r="I297" s="578">
        <v>11299</v>
      </c>
    </row>
    <row r="298" spans="1:9" s="571" customFormat="1" ht="17.25" customHeight="1">
      <c r="A298" s="577">
        <v>19067</v>
      </c>
      <c r="B298" s="577">
        <v>5</v>
      </c>
      <c r="C298" s="577">
        <v>4</v>
      </c>
      <c r="D298" s="577">
        <v>6</v>
      </c>
      <c r="E298" s="221" t="s">
        <v>858</v>
      </c>
      <c r="F298" s="187">
        <v>0</v>
      </c>
      <c r="G298" s="578">
        <v>1544</v>
      </c>
      <c r="H298" s="578">
        <f t="shared" si="5"/>
        <v>-1544</v>
      </c>
      <c r="I298" s="187">
        <v>0</v>
      </c>
    </row>
    <row r="299" spans="1:9" s="571" customFormat="1" ht="17.25" customHeight="1">
      <c r="A299" s="577">
        <v>98011</v>
      </c>
      <c r="B299" s="577">
        <v>5</v>
      </c>
      <c r="C299" s="577">
        <v>4</v>
      </c>
      <c r="D299" s="577">
        <v>6</v>
      </c>
      <c r="E299" s="221" t="s">
        <v>482</v>
      </c>
      <c r="F299" s="578">
        <v>2003888</v>
      </c>
      <c r="G299" s="578">
        <f>1246802+7</f>
        <v>1246809</v>
      </c>
      <c r="H299" s="578">
        <f>F299-G299</f>
        <v>757079</v>
      </c>
      <c r="I299" s="578">
        <v>5909</v>
      </c>
    </row>
    <row r="300" spans="1:9" s="576" customFormat="1" ht="17.25" customHeight="1">
      <c r="A300" s="574"/>
      <c r="B300" s="574">
        <v>6</v>
      </c>
      <c r="C300" s="574">
        <v>4</v>
      </c>
      <c r="D300" s="574">
        <v>6</v>
      </c>
      <c r="E300" s="220" t="s">
        <v>468</v>
      </c>
      <c r="F300" s="579">
        <f>SUM(F301:F309)</f>
        <v>184555</v>
      </c>
      <c r="G300" s="579">
        <f>SUM(G301:G309)</f>
        <v>158056</v>
      </c>
      <c r="H300" s="579">
        <f t="shared" si="5"/>
        <v>26499</v>
      </c>
      <c r="I300" s="579">
        <f>SUM(I301:I309)</f>
        <v>245407</v>
      </c>
    </row>
    <row r="301" spans="1:9" s="571" customFormat="1" ht="15.95" customHeight="1">
      <c r="A301" s="577">
        <v>17112</v>
      </c>
      <c r="B301" s="577">
        <v>6</v>
      </c>
      <c r="C301" s="577">
        <v>4</v>
      </c>
      <c r="D301" s="577">
        <v>6</v>
      </c>
      <c r="E301" s="221" t="s">
        <v>469</v>
      </c>
      <c r="F301" s="187">
        <v>0</v>
      </c>
      <c r="G301" s="578">
        <v>459</v>
      </c>
      <c r="H301" s="578">
        <f t="shared" si="5"/>
        <v>-459</v>
      </c>
      <c r="I301" s="578">
        <v>340</v>
      </c>
    </row>
    <row r="302" spans="1:9" s="571" customFormat="1" ht="17.25" hidden="1" customHeight="1">
      <c r="A302" s="577">
        <v>17122</v>
      </c>
      <c r="B302" s="577">
        <v>6</v>
      </c>
      <c r="C302" s="577">
        <v>4</v>
      </c>
      <c r="D302" s="577">
        <v>6</v>
      </c>
      <c r="E302" s="221" t="s">
        <v>465</v>
      </c>
      <c r="F302" s="578">
        <v>0</v>
      </c>
      <c r="G302" s="578">
        <v>0</v>
      </c>
      <c r="H302" s="578">
        <f t="shared" si="5"/>
        <v>0</v>
      </c>
      <c r="I302" s="578">
        <v>0</v>
      </c>
    </row>
    <row r="303" spans="1:9" s="571" customFormat="1" ht="17.25" customHeight="1">
      <c r="A303" s="577">
        <v>17142</v>
      </c>
      <c r="B303" s="577">
        <v>6</v>
      </c>
      <c r="C303" s="577">
        <v>4</v>
      </c>
      <c r="D303" s="577">
        <v>6</v>
      </c>
      <c r="E303" s="221" t="s">
        <v>467</v>
      </c>
      <c r="F303" s="578">
        <v>2500</v>
      </c>
      <c r="G303" s="578">
        <v>7030</v>
      </c>
      <c r="H303" s="578">
        <f t="shared" si="5"/>
        <v>-4530</v>
      </c>
      <c r="I303" s="578">
        <v>3604</v>
      </c>
    </row>
    <row r="304" spans="1:9" s="571" customFormat="1" ht="15.95" hidden="1" customHeight="1">
      <c r="A304" s="577">
        <v>17143</v>
      </c>
      <c r="B304" s="577">
        <v>6</v>
      </c>
      <c r="C304" s="577">
        <v>4</v>
      </c>
      <c r="D304" s="577">
        <v>6</v>
      </c>
      <c r="E304" s="221" t="s">
        <v>470</v>
      </c>
      <c r="F304" s="578"/>
      <c r="G304" s="578"/>
      <c r="H304" s="578">
        <f t="shared" si="5"/>
        <v>0</v>
      </c>
      <c r="I304" s="578"/>
    </row>
    <row r="305" spans="1:9" s="571" customFormat="1" ht="17.25" customHeight="1">
      <c r="A305" s="577">
        <v>17152</v>
      </c>
      <c r="B305" s="577">
        <v>6</v>
      </c>
      <c r="C305" s="577">
        <v>4</v>
      </c>
      <c r="D305" s="577">
        <v>6</v>
      </c>
      <c r="E305" s="221" t="s">
        <v>551</v>
      </c>
      <c r="F305" s="578">
        <v>3264</v>
      </c>
      <c r="G305" s="578">
        <v>3265</v>
      </c>
      <c r="H305" s="578">
        <f t="shared" si="5"/>
        <v>-1</v>
      </c>
      <c r="I305" s="578">
        <v>2114</v>
      </c>
    </row>
    <row r="306" spans="1:9" s="571" customFormat="1" ht="17.25" customHeight="1">
      <c r="A306" s="577">
        <v>17162</v>
      </c>
      <c r="B306" s="577">
        <v>6</v>
      </c>
      <c r="C306" s="577">
        <v>4</v>
      </c>
      <c r="D306" s="577">
        <v>6</v>
      </c>
      <c r="E306" s="221" t="s">
        <v>552</v>
      </c>
      <c r="F306" s="578">
        <v>500</v>
      </c>
      <c r="G306" s="187">
        <v>0</v>
      </c>
      <c r="H306" s="578">
        <f t="shared" si="5"/>
        <v>500</v>
      </c>
      <c r="I306" s="578">
        <v>455</v>
      </c>
    </row>
    <row r="307" spans="1:9" s="571" customFormat="1" ht="17.25" customHeight="1">
      <c r="A307" s="577">
        <v>17172</v>
      </c>
      <c r="B307" s="577">
        <v>6</v>
      </c>
      <c r="C307" s="577">
        <v>4</v>
      </c>
      <c r="D307" s="577">
        <v>6</v>
      </c>
      <c r="E307" s="221" t="s">
        <v>553</v>
      </c>
      <c r="F307" s="578">
        <v>177291</v>
      </c>
      <c r="G307" s="578">
        <v>145322</v>
      </c>
      <c r="H307" s="578">
        <f t="shared" si="5"/>
        <v>31969</v>
      </c>
      <c r="I307" s="578">
        <v>235624</v>
      </c>
    </row>
    <row r="308" spans="1:9" s="571" customFormat="1" ht="17.25" customHeight="1">
      <c r="A308" s="577">
        <v>17182</v>
      </c>
      <c r="B308" s="577">
        <v>6</v>
      </c>
      <c r="C308" s="577">
        <v>4</v>
      </c>
      <c r="D308" s="577">
        <v>6</v>
      </c>
      <c r="E308" s="221" t="s">
        <v>554</v>
      </c>
      <c r="F308" s="578">
        <v>500</v>
      </c>
      <c r="G308" s="187">
        <v>0</v>
      </c>
      <c r="H308" s="578">
        <f t="shared" si="5"/>
        <v>500</v>
      </c>
      <c r="I308" s="187">
        <v>0</v>
      </c>
    </row>
    <row r="309" spans="1:9" s="571" customFormat="1" ht="17.25" customHeight="1">
      <c r="A309" s="577">
        <v>17902</v>
      </c>
      <c r="B309" s="577">
        <v>6</v>
      </c>
      <c r="C309" s="577">
        <v>4</v>
      </c>
      <c r="D309" s="577">
        <v>6</v>
      </c>
      <c r="E309" s="221" t="s">
        <v>555</v>
      </c>
      <c r="F309" s="578">
        <v>500</v>
      </c>
      <c r="G309" s="578">
        <v>1980</v>
      </c>
      <c r="H309" s="578">
        <f t="shared" si="5"/>
        <v>-1480</v>
      </c>
      <c r="I309" s="578">
        <v>3270</v>
      </c>
    </row>
    <row r="310" spans="1:9" s="576" customFormat="1" ht="17.25" hidden="1" customHeight="1">
      <c r="A310" s="574"/>
      <c r="B310" s="574">
        <v>7</v>
      </c>
      <c r="C310" s="574">
        <v>4</v>
      </c>
      <c r="D310" s="574">
        <v>6</v>
      </c>
      <c r="E310" s="220" t="s">
        <v>471</v>
      </c>
      <c r="F310" s="590">
        <f>SUM(F311)</f>
        <v>0</v>
      </c>
      <c r="G310" s="404">
        <f>SUM(G311)</f>
        <v>0</v>
      </c>
      <c r="H310" s="590">
        <f t="shared" si="5"/>
        <v>0</v>
      </c>
      <c r="I310" s="590">
        <f>SUM(I311)</f>
        <v>0</v>
      </c>
    </row>
    <row r="311" spans="1:9" s="571" customFormat="1" ht="17.25" hidden="1" customHeight="1">
      <c r="A311" s="577">
        <v>75992</v>
      </c>
      <c r="B311" s="577">
        <v>7</v>
      </c>
      <c r="C311" s="577">
        <v>4</v>
      </c>
      <c r="D311" s="577">
        <v>6</v>
      </c>
      <c r="E311" s="221" t="s">
        <v>471</v>
      </c>
      <c r="F311" s="372">
        <v>0</v>
      </c>
      <c r="G311" s="24">
        <v>0</v>
      </c>
      <c r="H311" s="372">
        <f t="shared" si="5"/>
        <v>0</v>
      </c>
      <c r="I311" s="372">
        <v>0</v>
      </c>
    </row>
    <row r="312" spans="1:9" s="576" customFormat="1" ht="17.25" customHeight="1">
      <c r="A312" s="574"/>
      <c r="B312" s="574">
        <v>8</v>
      </c>
      <c r="C312" s="574">
        <v>4</v>
      </c>
      <c r="D312" s="574">
        <v>6</v>
      </c>
      <c r="E312" s="220" t="s">
        <v>472</v>
      </c>
      <c r="F312" s="579">
        <f>SUM(F313:F333)</f>
        <v>12661266</v>
      </c>
      <c r="G312" s="579">
        <f>SUM(G313:G333)</f>
        <v>11539250</v>
      </c>
      <c r="H312" s="579">
        <f t="shared" si="5"/>
        <v>1122016</v>
      </c>
      <c r="I312" s="579">
        <f>SUM(I313:I333)</f>
        <v>11409294</v>
      </c>
    </row>
    <row r="313" spans="1:9" s="571" customFormat="1" ht="17.25" customHeight="1">
      <c r="A313" s="577">
        <v>19002</v>
      </c>
      <c r="B313" s="577">
        <v>8</v>
      </c>
      <c r="C313" s="577">
        <v>4</v>
      </c>
      <c r="D313" s="577">
        <v>6</v>
      </c>
      <c r="E313" s="221" t="s">
        <v>473</v>
      </c>
      <c r="F313" s="578">
        <v>11138395</v>
      </c>
      <c r="G313" s="578">
        <v>10580049</v>
      </c>
      <c r="H313" s="578">
        <f t="shared" si="5"/>
        <v>558346</v>
      </c>
      <c r="I313" s="578">
        <v>8755495</v>
      </c>
    </row>
    <row r="314" spans="1:9" s="571" customFormat="1" ht="17.25" customHeight="1">
      <c r="A314" s="577">
        <v>19101</v>
      </c>
      <c r="B314" s="577">
        <v>8</v>
      </c>
      <c r="C314" s="577">
        <v>4</v>
      </c>
      <c r="D314" s="577">
        <v>6</v>
      </c>
      <c r="E314" s="221" t="s">
        <v>597</v>
      </c>
      <c r="F314" s="578">
        <v>7000</v>
      </c>
      <c r="G314" s="578">
        <v>-5212</v>
      </c>
      <c r="H314" s="578">
        <f t="shared" si="5"/>
        <v>12212</v>
      </c>
      <c r="I314" s="578">
        <v>5711</v>
      </c>
    </row>
    <row r="315" spans="1:9" s="571" customFormat="1" ht="17.25" customHeight="1">
      <c r="A315" s="577">
        <v>19102</v>
      </c>
      <c r="B315" s="577">
        <v>8</v>
      </c>
      <c r="C315" s="577">
        <v>4</v>
      </c>
      <c r="D315" s="577">
        <v>6</v>
      </c>
      <c r="E315" s="221" t="s">
        <v>665</v>
      </c>
      <c r="F315" s="187">
        <v>0</v>
      </c>
      <c r="G315" s="578">
        <v>-63</v>
      </c>
      <c r="H315" s="578">
        <f t="shared" si="5"/>
        <v>63</v>
      </c>
      <c r="I315" s="187">
        <v>0</v>
      </c>
    </row>
    <row r="316" spans="1:9" s="571" customFormat="1" ht="17.25" customHeight="1">
      <c r="A316" s="577">
        <v>19103</v>
      </c>
      <c r="B316" s="577">
        <v>8</v>
      </c>
      <c r="C316" s="577">
        <v>4</v>
      </c>
      <c r="D316" s="577">
        <v>6</v>
      </c>
      <c r="E316" s="221" t="s">
        <v>474</v>
      </c>
      <c r="F316" s="578">
        <v>200000</v>
      </c>
      <c r="G316" s="578">
        <v>13899</v>
      </c>
      <c r="H316" s="578">
        <f t="shared" si="5"/>
        <v>186101</v>
      </c>
      <c r="I316" s="578">
        <v>48304</v>
      </c>
    </row>
    <row r="317" spans="1:9" s="571" customFormat="1" ht="17.25" customHeight="1">
      <c r="A317" s="577">
        <v>19111</v>
      </c>
      <c r="B317" s="577">
        <v>8</v>
      </c>
      <c r="C317" s="577">
        <v>4</v>
      </c>
      <c r="D317" s="577">
        <v>6</v>
      </c>
      <c r="E317" s="221" t="s">
        <v>475</v>
      </c>
      <c r="F317" s="578">
        <v>50000</v>
      </c>
      <c r="G317" s="578">
        <v>-1842</v>
      </c>
      <c r="H317" s="578">
        <f t="shared" si="5"/>
        <v>51842</v>
      </c>
      <c r="I317" s="578">
        <v>20520</v>
      </c>
    </row>
    <row r="318" spans="1:9" s="571" customFormat="1" ht="17.25" customHeight="1">
      <c r="A318" s="577">
        <v>19112</v>
      </c>
      <c r="B318" s="577">
        <v>8</v>
      </c>
      <c r="C318" s="577">
        <v>4</v>
      </c>
      <c r="D318" s="577">
        <v>6</v>
      </c>
      <c r="E318" s="221" t="s">
        <v>476</v>
      </c>
      <c r="F318" s="578">
        <v>25000</v>
      </c>
      <c r="G318" s="578">
        <v>-12292</v>
      </c>
      <c r="H318" s="578">
        <f t="shared" si="5"/>
        <v>37292</v>
      </c>
      <c r="I318" s="578">
        <v>14358</v>
      </c>
    </row>
    <row r="319" spans="1:9" s="571" customFormat="1" ht="17.25" customHeight="1">
      <c r="A319" s="577">
        <v>19113</v>
      </c>
      <c r="B319" s="577">
        <v>8</v>
      </c>
      <c r="C319" s="577">
        <v>4</v>
      </c>
      <c r="D319" s="577">
        <v>6</v>
      </c>
      <c r="E319" s="221" t="s">
        <v>477</v>
      </c>
      <c r="F319" s="578">
        <v>100500</v>
      </c>
      <c r="G319" s="578">
        <v>46244</v>
      </c>
      <c r="H319" s="578">
        <f t="shared" si="5"/>
        <v>54256</v>
      </c>
      <c r="I319" s="578">
        <v>28245</v>
      </c>
    </row>
    <row r="320" spans="1:9" s="571" customFormat="1" ht="17.25" customHeight="1">
      <c r="A320" s="577">
        <v>19121</v>
      </c>
      <c r="B320" s="577">
        <v>8</v>
      </c>
      <c r="C320" s="577">
        <v>4</v>
      </c>
      <c r="D320" s="577">
        <v>6</v>
      </c>
      <c r="E320" s="221" t="s">
        <v>478</v>
      </c>
      <c r="F320" s="578">
        <v>500000</v>
      </c>
      <c r="G320" s="578">
        <v>264070</v>
      </c>
      <c r="H320" s="578">
        <f t="shared" si="5"/>
        <v>235930</v>
      </c>
      <c r="I320" s="578">
        <v>833543</v>
      </c>
    </row>
    <row r="321" spans="1:9" s="571" customFormat="1" ht="17.25" customHeight="1">
      <c r="A321" s="577">
        <v>19131</v>
      </c>
      <c r="B321" s="577">
        <v>8</v>
      </c>
      <c r="C321" s="577">
        <v>4</v>
      </c>
      <c r="D321" s="577">
        <v>6</v>
      </c>
      <c r="E321" s="221" t="s">
        <v>479</v>
      </c>
      <c r="F321" s="578">
        <v>50000</v>
      </c>
      <c r="G321" s="578">
        <v>14431</v>
      </c>
      <c r="H321" s="578">
        <f t="shared" si="5"/>
        <v>35569</v>
      </c>
      <c r="I321" s="578">
        <v>87702</v>
      </c>
    </row>
    <row r="322" spans="1:9" s="571" customFormat="1" ht="17.25" customHeight="1">
      <c r="A322" s="577">
        <v>19132</v>
      </c>
      <c r="B322" s="577">
        <v>8</v>
      </c>
      <c r="C322" s="577">
        <v>4</v>
      </c>
      <c r="D322" s="577">
        <v>6</v>
      </c>
      <c r="E322" s="221" t="s">
        <v>480</v>
      </c>
      <c r="F322" s="578">
        <v>28000</v>
      </c>
      <c r="G322" s="578">
        <v>-155</v>
      </c>
      <c r="H322" s="578">
        <f t="shared" si="5"/>
        <v>28155</v>
      </c>
      <c r="I322" s="187">
        <v>0</v>
      </c>
    </row>
    <row r="323" spans="1:9" s="571" customFormat="1" ht="17.25" customHeight="1">
      <c r="A323" s="577">
        <v>31013</v>
      </c>
      <c r="B323" s="577">
        <v>8</v>
      </c>
      <c r="C323" s="577">
        <v>4</v>
      </c>
      <c r="D323" s="577">
        <v>6</v>
      </c>
      <c r="E323" s="221" t="s">
        <v>481</v>
      </c>
      <c r="F323" s="187">
        <v>0</v>
      </c>
      <c r="G323" s="578">
        <v>320298</v>
      </c>
      <c r="H323" s="578">
        <f t="shared" si="5"/>
        <v>-320298</v>
      </c>
      <c r="I323" s="187">
        <v>0</v>
      </c>
    </row>
    <row r="324" spans="1:9" s="571" customFormat="1" ht="17.25" customHeight="1">
      <c r="A324" s="577">
        <v>98011</v>
      </c>
      <c r="B324" s="577">
        <v>8</v>
      </c>
      <c r="C324" s="577">
        <v>4</v>
      </c>
      <c r="D324" s="577">
        <v>6</v>
      </c>
      <c r="E324" s="221" t="s">
        <v>482</v>
      </c>
      <c r="F324" s="578">
        <v>200771</v>
      </c>
      <c r="G324" s="578">
        <v>173406</v>
      </c>
      <c r="H324" s="578">
        <f t="shared" si="5"/>
        <v>27365</v>
      </c>
      <c r="I324" s="578">
        <v>1469203</v>
      </c>
    </row>
    <row r="325" spans="1:9" s="571" customFormat="1" ht="17.25" customHeight="1">
      <c r="A325" s="577">
        <v>98101</v>
      </c>
      <c r="B325" s="577">
        <v>8</v>
      </c>
      <c r="C325" s="577">
        <v>4</v>
      </c>
      <c r="D325" s="577">
        <v>6</v>
      </c>
      <c r="E325" s="221" t="s">
        <v>598</v>
      </c>
      <c r="F325" s="578">
        <v>300600</v>
      </c>
      <c r="G325" s="578">
        <v>52309</v>
      </c>
      <c r="H325" s="578">
        <f t="shared" si="5"/>
        <v>248291</v>
      </c>
      <c r="I325" s="578">
        <v>90129</v>
      </c>
    </row>
    <row r="326" spans="1:9" s="571" customFormat="1" ht="17.25" customHeight="1">
      <c r="A326" s="577">
        <v>98102</v>
      </c>
      <c r="B326" s="577">
        <v>8</v>
      </c>
      <c r="C326" s="577">
        <v>4</v>
      </c>
      <c r="D326" s="577">
        <v>6</v>
      </c>
      <c r="E326" s="221" t="s">
        <v>859</v>
      </c>
      <c r="F326" s="187">
        <v>0</v>
      </c>
      <c r="G326" s="578">
        <v>63</v>
      </c>
      <c r="H326" s="578">
        <f t="shared" si="5"/>
        <v>-63</v>
      </c>
      <c r="I326" s="187">
        <v>0</v>
      </c>
    </row>
    <row r="327" spans="1:9" s="571" customFormat="1" ht="17.25" customHeight="1">
      <c r="A327" s="577">
        <v>98103</v>
      </c>
      <c r="B327" s="577">
        <v>8</v>
      </c>
      <c r="C327" s="577">
        <v>4</v>
      </c>
      <c r="D327" s="577">
        <v>6</v>
      </c>
      <c r="E327" s="221" t="s">
        <v>599</v>
      </c>
      <c r="F327" s="578">
        <v>15000</v>
      </c>
      <c r="G327" s="578">
        <v>16625</v>
      </c>
      <c r="H327" s="578">
        <f t="shared" si="5"/>
        <v>-1625</v>
      </c>
      <c r="I327" s="578">
        <v>11195</v>
      </c>
    </row>
    <row r="328" spans="1:9" s="571" customFormat="1" ht="17.25" customHeight="1">
      <c r="A328" s="577">
        <v>98111</v>
      </c>
      <c r="B328" s="577">
        <v>8</v>
      </c>
      <c r="C328" s="577">
        <v>4</v>
      </c>
      <c r="D328" s="577">
        <v>6</v>
      </c>
      <c r="E328" s="221" t="s">
        <v>600</v>
      </c>
      <c r="F328" s="578">
        <v>5500</v>
      </c>
      <c r="G328" s="578">
        <v>3342</v>
      </c>
      <c r="H328" s="578">
        <f t="shared" si="5"/>
        <v>2158</v>
      </c>
      <c r="I328" s="578">
        <v>16929</v>
      </c>
    </row>
    <row r="329" spans="1:9" s="571" customFormat="1" ht="17.25" customHeight="1">
      <c r="A329" s="577">
        <v>98112</v>
      </c>
      <c r="B329" s="577">
        <v>8</v>
      </c>
      <c r="C329" s="577">
        <v>4</v>
      </c>
      <c r="D329" s="577">
        <v>6</v>
      </c>
      <c r="E329" s="221" t="s">
        <v>601</v>
      </c>
      <c r="F329" s="187">
        <v>0</v>
      </c>
      <c r="G329" s="578">
        <v>12819</v>
      </c>
      <c r="H329" s="578">
        <f t="shared" si="5"/>
        <v>-12819</v>
      </c>
      <c r="I329" s="578">
        <v>4848</v>
      </c>
    </row>
    <row r="330" spans="1:9" s="571" customFormat="1" ht="17.25" customHeight="1">
      <c r="A330" s="577">
        <v>98113</v>
      </c>
      <c r="B330" s="577">
        <v>8</v>
      </c>
      <c r="C330" s="577">
        <v>4</v>
      </c>
      <c r="D330" s="577">
        <v>6</v>
      </c>
      <c r="E330" s="221" t="s">
        <v>602</v>
      </c>
      <c r="F330" s="578">
        <v>5000</v>
      </c>
      <c r="G330" s="578">
        <v>6091</v>
      </c>
      <c r="H330" s="578">
        <f t="shared" si="5"/>
        <v>-1091</v>
      </c>
      <c r="I330" s="578">
        <v>3686</v>
      </c>
    </row>
    <row r="331" spans="1:9" s="571" customFormat="1" ht="17.25" customHeight="1">
      <c r="A331" s="577">
        <v>98121</v>
      </c>
      <c r="B331" s="577">
        <v>8</v>
      </c>
      <c r="C331" s="577">
        <v>4</v>
      </c>
      <c r="D331" s="577">
        <v>6</v>
      </c>
      <c r="E331" s="221" t="s">
        <v>603</v>
      </c>
      <c r="F331" s="578">
        <v>10000</v>
      </c>
      <c r="G331" s="578">
        <v>48423</v>
      </c>
      <c r="H331" s="578">
        <f t="shared" si="5"/>
        <v>-38423</v>
      </c>
      <c r="I331" s="578">
        <v>16557</v>
      </c>
    </row>
    <row r="332" spans="1:9" s="571" customFormat="1" ht="17.25" customHeight="1">
      <c r="A332" s="577">
        <v>98131</v>
      </c>
      <c r="B332" s="577">
        <v>8</v>
      </c>
      <c r="C332" s="577">
        <v>4</v>
      </c>
      <c r="D332" s="577">
        <v>6</v>
      </c>
      <c r="E332" s="221" t="s">
        <v>604</v>
      </c>
      <c r="F332" s="578">
        <v>14000</v>
      </c>
      <c r="G332" s="578">
        <v>6590</v>
      </c>
      <c r="H332" s="578">
        <f t="shared" si="5"/>
        <v>7410</v>
      </c>
      <c r="I332" s="578">
        <v>2869</v>
      </c>
    </row>
    <row r="333" spans="1:9" s="571" customFormat="1" ht="17.25" customHeight="1">
      <c r="A333" s="577">
        <v>98132</v>
      </c>
      <c r="B333" s="577">
        <v>8</v>
      </c>
      <c r="C333" s="577">
        <v>4</v>
      </c>
      <c r="D333" s="577">
        <v>6</v>
      </c>
      <c r="E333" s="221" t="s">
        <v>605</v>
      </c>
      <c r="F333" s="578">
        <v>11500</v>
      </c>
      <c r="G333" s="578">
        <v>155</v>
      </c>
      <c r="H333" s="578">
        <f t="shared" si="5"/>
        <v>11345</v>
      </c>
      <c r="I333" s="187">
        <v>0</v>
      </c>
    </row>
    <row r="334" spans="1:9" s="576" customFormat="1" ht="18" hidden="1" customHeight="1">
      <c r="A334" s="574"/>
      <c r="B334" s="574">
        <v>9</v>
      </c>
      <c r="C334" s="574">
        <v>4</v>
      </c>
      <c r="D334" s="574">
        <v>6</v>
      </c>
      <c r="E334" s="220" t="s">
        <v>355</v>
      </c>
      <c r="F334" s="24">
        <f>SUM(F335:F336)</f>
        <v>0</v>
      </c>
      <c r="G334" s="24">
        <f>SUM(G335:G336)</f>
        <v>0</v>
      </c>
      <c r="H334" s="578">
        <f t="shared" si="5"/>
        <v>0</v>
      </c>
      <c r="I334" s="24">
        <f>SUM(I335:I336)</f>
        <v>0</v>
      </c>
    </row>
    <row r="335" spans="1:9" s="571" customFormat="1" ht="18" hidden="1" customHeight="1">
      <c r="A335" s="577">
        <v>88888</v>
      </c>
      <c r="B335" s="577">
        <v>9</v>
      </c>
      <c r="C335" s="577">
        <v>4</v>
      </c>
      <c r="D335" s="577">
        <v>6</v>
      </c>
      <c r="E335" s="221" t="s">
        <v>483</v>
      </c>
      <c r="F335" s="24">
        <v>0</v>
      </c>
      <c r="G335" s="24">
        <v>0</v>
      </c>
      <c r="H335" s="578">
        <f t="shared" si="5"/>
        <v>0</v>
      </c>
      <c r="I335" s="24">
        <v>0</v>
      </c>
    </row>
    <row r="336" spans="1:9" s="571" customFormat="1" ht="16.5" hidden="1">
      <c r="A336" s="577">
        <v>88889</v>
      </c>
      <c r="B336" s="577">
        <v>9</v>
      </c>
      <c r="C336" s="577">
        <v>4</v>
      </c>
      <c r="D336" s="577">
        <v>6</v>
      </c>
      <c r="E336" s="221" t="s">
        <v>484</v>
      </c>
      <c r="F336" s="24">
        <v>0</v>
      </c>
      <c r="G336" s="24">
        <v>0</v>
      </c>
      <c r="H336" s="578">
        <f t="shared" si="5"/>
        <v>0</v>
      </c>
      <c r="I336" s="24">
        <v>0</v>
      </c>
    </row>
    <row r="337" spans="1:9" s="576" customFormat="1" ht="17.25" customHeight="1">
      <c r="A337" s="574"/>
      <c r="B337" s="574"/>
      <c r="C337" s="574">
        <v>5</v>
      </c>
      <c r="D337" s="574">
        <v>6</v>
      </c>
      <c r="E337" s="220" t="s">
        <v>485</v>
      </c>
      <c r="F337" s="579">
        <f>F338+F344+F347+F357+F376+F390+F400</f>
        <v>68324831</v>
      </c>
      <c r="G337" s="579">
        <f>G338+G344+G347+G357+G376+G390+G400</f>
        <v>69058155</v>
      </c>
      <c r="H337" s="579">
        <f>F337-G337</f>
        <v>-733324</v>
      </c>
      <c r="I337" s="579">
        <f>I338+I344+I347+I357+I376+I390+I400</f>
        <v>66514923</v>
      </c>
    </row>
    <row r="338" spans="1:9" s="576" customFormat="1" ht="17.25" customHeight="1">
      <c r="A338" s="574"/>
      <c r="B338" s="574">
        <v>1</v>
      </c>
      <c r="C338" s="574">
        <v>5</v>
      </c>
      <c r="D338" s="574">
        <v>6</v>
      </c>
      <c r="E338" s="220" t="s">
        <v>486</v>
      </c>
      <c r="F338" s="579">
        <f>SUM(F339:F343)</f>
        <v>11413293</v>
      </c>
      <c r="G338" s="579">
        <f>SUM(G339:G343)</f>
        <v>14505985</v>
      </c>
      <c r="H338" s="579">
        <f t="shared" si="5"/>
        <v>-3092692</v>
      </c>
      <c r="I338" s="579">
        <f>SUM(I339:I343)</f>
        <v>16220594</v>
      </c>
    </row>
    <row r="339" spans="1:9" s="571" customFormat="1" ht="20.100000000000001" customHeight="1">
      <c r="A339" s="577">
        <v>78011</v>
      </c>
      <c r="B339" s="577">
        <v>1</v>
      </c>
      <c r="C339" s="577">
        <v>5</v>
      </c>
      <c r="D339" s="577">
        <v>6</v>
      </c>
      <c r="E339" s="221" t="s">
        <v>768</v>
      </c>
      <c r="F339" s="578">
        <v>200</v>
      </c>
      <c r="G339" s="578">
        <v>2995</v>
      </c>
      <c r="H339" s="578">
        <f t="shared" si="5"/>
        <v>-2795</v>
      </c>
      <c r="I339" s="187">
        <v>0</v>
      </c>
    </row>
    <row r="340" spans="1:9" s="571" customFormat="1" ht="17.25" customHeight="1">
      <c r="A340" s="577">
        <v>78012</v>
      </c>
      <c r="B340" s="577">
        <v>1</v>
      </c>
      <c r="C340" s="577">
        <v>5</v>
      </c>
      <c r="D340" s="577">
        <v>6</v>
      </c>
      <c r="E340" s="221" t="s">
        <v>769</v>
      </c>
      <c r="F340" s="578">
        <v>4736000</v>
      </c>
      <c r="G340" s="578">
        <v>6975008</v>
      </c>
      <c r="H340" s="578">
        <f t="shared" si="5"/>
        <v>-2239008</v>
      </c>
      <c r="I340" s="578">
        <v>4333151</v>
      </c>
    </row>
    <row r="341" spans="1:9" s="571" customFormat="1" ht="17.25" customHeight="1">
      <c r="A341" s="577">
        <v>78013</v>
      </c>
      <c r="B341" s="577">
        <v>1</v>
      </c>
      <c r="C341" s="577">
        <v>5</v>
      </c>
      <c r="D341" s="577">
        <v>6</v>
      </c>
      <c r="E341" s="221" t="s">
        <v>770</v>
      </c>
      <c r="F341" s="578">
        <v>6309093</v>
      </c>
      <c r="G341" s="578">
        <v>6580482</v>
      </c>
      <c r="H341" s="578">
        <f t="shared" si="5"/>
        <v>-271389</v>
      </c>
      <c r="I341" s="578">
        <v>11223538</v>
      </c>
    </row>
    <row r="342" spans="1:9" s="571" customFormat="1" ht="17.25" customHeight="1">
      <c r="A342" s="577">
        <v>78017</v>
      </c>
      <c r="B342" s="577">
        <v>1</v>
      </c>
      <c r="C342" s="577">
        <v>5</v>
      </c>
      <c r="D342" s="577">
        <v>6</v>
      </c>
      <c r="E342" s="221" t="s">
        <v>771</v>
      </c>
      <c r="F342" s="578">
        <v>368000</v>
      </c>
      <c r="G342" s="578">
        <v>947500</v>
      </c>
      <c r="H342" s="578">
        <f t="shared" si="5"/>
        <v>-579500</v>
      </c>
      <c r="I342" s="578">
        <v>663905</v>
      </c>
    </row>
    <row r="343" spans="1:9" s="571" customFormat="1" ht="16.5" hidden="1">
      <c r="A343" s="577">
        <v>78031</v>
      </c>
      <c r="B343" s="577">
        <v>1</v>
      </c>
      <c r="C343" s="577">
        <v>5</v>
      </c>
      <c r="D343" s="577">
        <v>6</v>
      </c>
      <c r="E343" s="221" t="s">
        <v>487</v>
      </c>
      <c r="F343" s="24"/>
      <c r="G343" s="24">
        <v>0</v>
      </c>
      <c r="H343" s="578">
        <f t="shared" si="5"/>
        <v>0</v>
      </c>
      <c r="I343" s="24">
        <v>0</v>
      </c>
    </row>
    <row r="344" spans="1:9" s="576" customFormat="1" ht="17.25" customHeight="1">
      <c r="A344" s="574"/>
      <c r="B344" s="574">
        <v>2</v>
      </c>
      <c r="C344" s="574">
        <v>5</v>
      </c>
      <c r="D344" s="574">
        <v>6</v>
      </c>
      <c r="E344" s="220" t="s">
        <v>666</v>
      </c>
      <c r="F344" s="579">
        <f>SUM(F345:F346)</f>
        <v>109700</v>
      </c>
      <c r="G344" s="579">
        <f>SUM(G345:G346)</f>
        <v>128265</v>
      </c>
      <c r="H344" s="579">
        <f t="shared" si="5"/>
        <v>-18565</v>
      </c>
      <c r="I344" s="579">
        <f>SUM(I345:I346)</f>
        <v>66733</v>
      </c>
    </row>
    <row r="345" spans="1:9" s="571" customFormat="1" ht="17.25" customHeight="1">
      <c r="A345" s="577">
        <v>78012</v>
      </c>
      <c r="B345" s="577">
        <v>2</v>
      </c>
      <c r="C345" s="577">
        <v>5</v>
      </c>
      <c r="D345" s="577">
        <v>6</v>
      </c>
      <c r="E345" s="221" t="s">
        <v>769</v>
      </c>
      <c r="F345" s="578">
        <v>82000</v>
      </c>
      <c r="G345" s="578">
        <v>7267</v>
      </c>
      <c r="H345" s="578">
        <f t="shared" si="5"/>
        <v>74733</v>
      </c>
      <c r="I345" s="187">
        <v>0</v>
      </c>
    </row>
    <row r="346" spans="1:9" s="571" customFormat="1" ht="17.25" customHeight="1">
      <c r="A346" s="577">
        <v>78013</v>
      </c>
      <c r="B346" s="577">
        <v>2</v>
      </c>
      <c r="C346" s="577">
        <v>5</v>
      </c>
      <c r="D346" s="577">
        <v>6</v>
      </c>
      <c r="E346" s="221" t="s">
        <v>770</v>
      </c>
      <c r="F346" s="578">
        <v>27700</v>
      </c>
      <c r="G346" s="578">
        <v>120998</v>
      </c>
      <c r="H346" s="578">
        <f t="shared" si="5"/>
        <v>-93298</v>
      </c>
      <c r="I346" s="578">
        <v>66733</v>
      </c>
    </row>
    <row r="347" spans="1:9" s="576" customFormat="1" ht="17.25" customHeight="1">
      <c r="A347" s="574"/>
      <c r="B347" s="574">
        <v>3</v>
      </c>
      <c r="C347" s="574">
        <v>5</v>
      </c>
      <c r="D347" s="574">
        <v>6</v>
      </c>
      <c r="E347" s="220" t="s">
        <v>772</v>
      </c>
      <c r="F347" s="579">
        <f>SUM(F348:F356)</f>
        <v>39427924</v>
      </c>
      <c r="G347" s="579">
        <f>SUM(G348:G356)</f>
        <v>38729897</v>
      </c>
      <c r="H347" s="579">
        <f t="shared" si="5"/>
        <v>698027</v>
      </c>
      <c r="I347" s="579">
        <f>SUM(I348:I356)</f>
        <v>35249634</v>
      </c>
    </row>
    <row r="348" spans="1:9" s="571" customFormat="1" ht="17.25" customHeight="1">
      <c r="A348" s="577">
        <v>78021</v>
      </c>
      <c r="B348" s="577">
        <v>3</v>
      </c>
      <c r="C348" s="577">
        <v>5</v>
      </c>
      <c r="D348" s="577">
        <v>6</v>
      </c>
      <c r="E348" s="221" t="s">
        <v>773</v>
      </c>
      <c r="F348" s="578">
        <v>3428621</v>
      </c>
      <c r="G348" s="578">
        <v>2475082</v>
      </c>
      <c r="H348" s="578">
        <f t="shared" si="5"/>
        <v>953539</v>
      </c>
      <c r="I348" s="578">
        <v>2529151</v>
      </c>
    </row>
    <row r="349" spans="1:9" s="571" customFormat="1" ht="17.25" customHeight="1">
      <c r="A349" s="577">
        <v>78022</v>
      </c>
      <c r="B349" s="577">
        <v>3</v>
      </c>
      <c r="C349" s="577">
        <v>5</v>
      </c>
      <c r="D349" s="577">
        <v>6</v>
      </c>
      <c r="E349" s="221" t="s">
        <v>774</v>
      </c>
      <c r="F349" s="578">
        <v>138010</v>
      </c>
      <c r="G349" s="578">
        <v>112039</v>
      </c>
      <c r="H349" s="578">
        <f t="shared" si="5"/>
        <v>25971</v>
      </c>
      <c r="I349" s="578">
        <v>193150</v>
      </c>
    </row>
    <row r="350" spans="1:9" s="571" customFormat="1" ht="17.25" customHeight="1">
      <c r="A350" s="577">
        <v>78023</v>
      </c>
      <c r="B350" s="577">
        <v>3</v>
      </c>
      <c r="C350" s="577">
        <v>5</v>
      </c>
      <c r="D350" s="577">
        <v>6</v>
      </c>
      <c r="E350" s="221" t="s">
        <v>775</v>
      </c>
      <c r="F350" s="578">
        <v>30243</v>
      </c>
      <c r="G350" s="578">
        <v>1486377</v>
      </c>
      <c r="H350" s="578">
        <f t="shared" si="5"/>
        <v>-1456134</v>
      </c>
      <c r="I350" s="578">
        <v>339344</v>
      </c>
    </row>
    <row r="351" spans="1:9" s="571" customFormat="1" ht="17.25" customHeight="1">
      <c r="A351" s="577">
        <v>78024</v>
      </c>
      <c r="B351" s="577">
        <v>3</v>
      </c>
      <c r="C351" s="577">
        <v>5</v>
      </c>
      <c r="D351" s="577">
        <v>6</v>
      </c>
      <c r="E351" s="221" t="s">
        <v>534</v>
      </c>
      <c r="F351" s="578">
        <v>50000</v>
      </c>
      <c r="G351" s="578">
        <v>86900</v>
      </c>
      <c r="H351" s="578">
        <f t="shared" si="5"/>
        <v>-36900</v>
      </c>
      <c r="I351" s="578">
        <v>89439</v>
      </c>
    </row>
    <row r="352" spans="1:9" s="571" customFormat="1" ht="17.25" customHeight="1">
      <c r="A352" s="577">
        <v>78031</v>
      </c>
      <c r="B352" s="577">
        <v>3</v>
      </c>
      <c r="C352" s="577">
        <v>5</v>
      </c>
      <c r="D352" s="577">
        <v>6</v>
      </c>
      <c r="E352" s="221" t="s">
        <v>535</v>
      </c>
      <c r="F352" s="578">
        <v>5109324</v>
      </c>
      <c r="G352" s="578">
        <v>5253147</v>
      </c>
      <c r="H352" s="578">
        <f t="shared" si="5"/>
        <v>-143823</v>
      </c>
      <c r="I352" s="578">
        <v>4093066</v>
      </c>
    </row>
    <row r="353" spans="1:9" s="571" customFormat="1" ht="17.25" customHeight="1">
      <c r="A353" s="577">
        <v>78034</v>
      </c>
      <c r="B353" s="577">
        <v>3</v>
      </c>
      <c r="C353" s="577">
        <v>5</v>
      </c>
      <c r="D353" s="577">
        <v>6</v>
      </c>
      <c r="E353" s="221" t="s">
        <v>776</v>
      </c>
      <c r="F353" s="578">
        <v>25650000</v>
      </c>
      <c r="G353" s="578">
        <v>23307160</v>
      </c>
      <c r="H353" s="578">
        <f t="shared" si="5"/>
        <v>2342840</v>
      </c>
      <c r="I353" s="578">
        <v>18692335</v>
      </c>
    </row>
    <row r="354" spans="1:9" s="571" customFormat="1" ht="17.25" customHeight="1">
      <c r="A354" s="577">
        <v>78041</v>
      </c>
      <c r="B354" s="577">
        <v>3</v>
      </c>
      <c r="C354" s="577">
        <v>5</v>
      </c>
      <c r="D354" s="577">
        <v>6</v>
      </c>
      <c r="E354" s="221" t="s">
        <v>536</v>
      </c>
      <c r="F354" s="578">
        <v>232134</v>
      </c>
      <c r="G354" s="578">
        <v>28358</v>
      </c>
      <c r="H354" s="578">
        <f t="shared" si="5"/>
        <v>203776</v>
      </c>
      <c r="I354" s="578">
        <v>13054</v>
      </c>
    </row>
    <row r="355" spans="1:9" s="571" customFormat="1" ht="17.25" customHeight="1">
      <c r="A355" s="577">
        <v>78042</v>
      </c>
      <c r="B355" s="577">
        <v>3</v>
      </c>
      <c r="C355" s="577">
        <v>5</v>
      </c>
      <c r="D355" s="577">
        <v>6</v>
      </c>
      <c r="E355" s="221" t="s">
        <v>537</v>
      </c>
      <c r="F355" s="578">
        <v>3687850</v>
      </c>
      <c r="G355" s="578">
        <v>4932133</v>
      </c>
      <c r="H355" s="578">
        <f t="shared" si="5"/>
        <v>-1244283</v>
      </c>
      <c r="I355" s="578">
        <v>8577357</v>
      </c>
    </row>
    <row r="356" spans="1:9" s="571" customFormat="1" ht="17.25" customHeight="1">
      <c r="A356" s="577">
        <v>78043</v>
      </c>
      <c r="B356" s="577">
        <v>3</v>
      </c>
      <c r="C356" s="577">
        <v>5</v>
      </c>
      <c r="D356" s="577">
        <v>6</v>
      </c>
      <c r="E356" s="221" t="s">
        <v>538</v>
      </c>
      <c r="F356" s="578">
        <v>1101742</v>
      </c>
      <c r="G356" s="578">
        <v>1048701</v>
      </c>
      <c r="H356" s="578">
        <f t="shared" si="5"/>
        <v>53041</v>
      </c>
      <c r="I356" s="578">
        <v>722738</v>
      </c>
    </row>
    <row r="357" spans="1:9" s="576" customFormat="1" ht="17.25" customHeight="1">
      <c r="A357" s="574"/>
      <c r="B357" s="574">
        <v>4</v>
      </c>
      <c r="C357" s="574">
        <v>5</v>
      </c>
      <c r="D357" s="574">
        <v>6</v>
      </c>
      <c r="E357" s="220" t="s">
        <v>895</v>
      </c>
      <c r="F357" s="579">
        <f>SUM(F358:F375)</f>
        <v>3670389</v>
      </c>
      <c r="G357" s="579">
        <f>SUM(G358:G375)</f>
        <v>3027027</v>
      </c>
      <c r="H357" s="579">
        <f>F357-G357</f>
        <v>643362</v>
      </c>
      <c r="I357" s="579">
        <f>SUM(I358:I375)</f>
        <v>4175089</v>
      </c>
    </row>
    <row r="358" spans="1:9" s="576" customFormat="1" ht="20.100000000000001" hidden="1" customHeight="1">
      <c r="A358" s="577">
        <v>78043</v>
      </c>
      <c r="B358" s="577">
        <v>4</v>
      </c>
      <c r="C358" s="577">
        <v>5</v>
      </c>
      <c r="D358" s="577">
        <v>6</v>
      </c>
      <c r="E358" s="221" t="s">
        <v>538</v>
      </c>
      <c r="F358" s="24">
        <v>0</v>
      </c>
      <c r="G358" s="372">
        <v>0</v>
      </c>
      <c r="H358" s="28">
        <f t="shared" ref="H358:H428" si="6">F358-G358</f>
        <v>0</v>
      </c>
      <c r="I358" s="372">
        <v>0</v>
      </c>
    </row>
    <row r="359" spans="1:9" s="571" customFormat="1" ht="17.25" customHeight="1">
      <c r="A359" s="577">
        <v>78051</v>
      </c>
      <c r="B359" s="577">
        <v>4</v>
      </c>
      <c r="C359" s="577">
        <v>5</v>
      </c>
      <c r="D359" s="577">
        <v>6</v>
      </c>
      <c r="E359" s="221" t="s">
        <v>539</v>
      </c>
      <c r="F359" s="578">
        <v>1068521</v>
      </c>
      <c r="G359" s="578">
        <v>491662</v>
      </c>
      <c r="H359" s="578">
        <f t="shared" si="6"/>
        <v>576859</v>
      </c>
      <c r="I359" s="578">
        <v>1228658</v>
      </c>
    </row>
    <row r="360" spans="1:9" s="571" customFormat="1" ht="17.25" customHeight="1">
      <c r="A360" s="577">
        <v>78052</v>
      </c>
      <c r="B360" s="577">
        <v>4</v>
      </c>
      <c r="C360" s="577">
        <v>5</v>
      </c>
      <c r="D360" s="577">
        <v>6</v>
      </c>
      <c r="E360" s="221" t="s">
        <v>488</v>
      </c>
      <c r="F360" s="578">
        <v>195775</v>
      </c>
      <c r="G360" s="578">
        <v>171750</v>
      </c>
      <c r="H360" s="578">
        <f t="shared" si="6"/>
        <v>24025</v>
      </c>
      <c r="I360" s="578">
        <v>446028</v>
      </c>
    </row>
    <row r="361" spans="1:9" s="571" customFormat="1" ht="17.25" customHeight="1">
      <c r="A361" s="577">
        <v>78053</v>
      </c>
      <c r="B361" s="577">
        <v>4</v>
      </c>
      <c r="C361" s="577">
        <v>5</v>
      </c>
      <c r="D361" s="577">
        <v>6</v>
      </c>
      <c r="E361" s="221" t="s">
        <v>489</v>
      </c>
      <c r="F361" s="578">
        <v>754074</v>
      </c>
      <c r="G361" s="578">
        <v>302969</v>
      </c>
      <c r="H361" s="578">
        <f t="shared" si="6"/>
        <v>451105</v>
      </c>
      <c r="I361" s="578">
        <v>544410</v>
      </c>
    </row>
    <row r="362" spans="1:9" s="571" customFormat="1" ht="17.25" customHeight="1">
      <c r="A362" s="577">
        <v>78054</v>
      </c>
      <c r="B362" s="577">
        <v>4</v>
      </c>
      <c r="C362" s="577">
        <v>5</v>
      </c>
      <c r="D362" s="577">
        <v>6</v>
      </c>
      <c r="E362" s="221" t="s">
        <v>490</v>
      </c>
      <c r="F362" s="578">
        <v>1054062</v>
      </c>
      <c r="G362" s="578">
        <v>1179754</v>
      </c>
      <c r="H362" s="578">
        <f t="shared" si="6"/>
        <v>-125692</v>
      </c>
      <c r="I362" s="578">
        <v>1906348</v>
      </c>
    </row>
    <row r="363" spans="1:9" s="571" customFormat="1" ht="17.25" customHeight="1">
      <c r="A363" s="577">
        <v>78055</v>
      </c>
      <c r="B363" s="577">
        <v>4</v>
      </c>
      <c r="C363" s="577">
        <v>5</v>
      </c>
      <c r="D363" s="577">
        <v>6</v>
      </c>
      <c r="E363" s="221" t="s">
        <v>715</v>
      </c>
      <c r="F363" s="578">
        <v>75485</v>
      </c>
      <c r="G363" s="578">
        <v>373899</v>
      </c>
      <c r="H363" s="578">
        <f t="shared" si="6"/>
        <v>-298414</v>
      </c>
      <c r="I363" s="578">
        <v>17478</v>
      </c>
    </row>
    <row r="364" spans="1:9" s="571" customFormat="1" ht="17.25" customHeight="1">
      <c r="A364" s="577">
        <v>78056</v>
      </c>
      <c r="B364" s="577">
        <v>4</v>
      </c>
      <c r="C364" s="577">
        <v>5</v>
      </c>
      <c r="D364" s="577">
        <v>6</v>
      </c>
      <c r="E364" s="221" t="s">
        <v>896</v>
      </c>
      <c r="F364" s="578">
        <v>51700</v>
      </c>
      <c r="G364" s="578">
        <v>18191</v>
      </c>
      <c r="H364" s="578">
        <f t="shared" si="6"/>
        <v>33509</v>
      </c>
      <c r="I364" s="187">
        <v>0</v>
      </c>
    </row>
    <row r="365" spans="1:9" s="571" customFormat="1" ht="17.25" customHeight="1">
      <c r="A365" s="577">
        <v>78201</v>
      </c>
      <c r="B365" s="577">
        <v>4</v>
      </c>
      <c r="C365" s="577">
        <v>5</v>
      </c>
      <c r="D365" s="577">
        <v>6</v>
      </c>
      <c r="E365" s="221" t="s">
        <v>897</v>
      </c>
      <c r="F365" s="578">
        <v>42444</v>
      </c>
      <c r="G365" s="578">
        <v>23497</v>
      </c>
      <c r="H365" s="578">
        <f t="shared" si="6"/>
        <v>18947</v>
      </c>
      <c r="I365" s="187">
        <v>0</v>
      </c>
    </row>
    <row r="366" spans="1:9" s="571" customFormat="1" ht="17.25" customHeight="1">
      <c r="A366" s="577">
        <v>78202</v>
      </c>
      <c r="B366" s="577">
        <v>4</v>
      </c>
      <c r="C366" s="577">
        <v>5</v>
      </c>
      <c r="D366" s="577">
        <v>6</v>
      </c>
      <c r="E366" s="221" t="s">
        <v>898</v>
      </c>
      <c r="F366" s="578">
        <v>245722</v>
      </c>
      <c r="G366" s="578">
        <v>242583</v>
      </c>
      <c r="H366" s="578">
        <f t="shared" si="6"/>
        <v>3139</v>
      </c>
      <c r="I366" s="187">
        <v>0</v>
      </c>
    </row>
    <row r="367" spans="1:9" s="571" customFormat="1" ht="17.25" customHeight="1">
      <c r="A367" s="577">
        <v>78203</v>
      </c>
      <c r="B367" s="577">
        <v>4</v>
      </c>
      <c r="C367" s="577">
        <v>5</v>
      </c>
      <c r="D367" s="577">
        <v>6</v>
      </c>
      <c r="E367" s="221" t="s">
        <v>899</v>
      </c>
      <c r="F367" s="578">
        <v>6368</v>
      </c>
      <c r="G367" s="578">
        <v>5657</v>
      </c>
      <c r="H367" s="578">
        <f t="shared" si="6"/>
        <v>711</v>
      </c>
      <c r="I367" s="187">
        <v>0</v>
      </c>
    </row>
    <row r="368" spans="1:9" s="571" customFormat="1" ht="17.25" customHeight="1">
      <c r="A368" s="577">
        <v>78204</v>
      </c>
      <c r="B368" s="577">
        <v>4</v>
      </c>
      <c r="C368" s="577">
        <v>5</v>
      </c>
      <c r="D368" s="577">
        <v>6</v>
      </c>
      <c r="E368" s="221" t="s">
        <v>900</v>
      </c>
      <c r="F368" s="578">
        <v>36638</v>
      </c>
      <c r="G368" s="578">
        <v>56107</v>
      </c>
      <c r="H368" s="578">
        <f t="shared" si="6"/>
        <v>-19469</v>
      </c>
      <c r="I368" s="187">
        <v>0</v>
      </c>
    </row>
    <row r="369" spans="1:9" s="571" customFormat="1" ht="17.25" customHeight="1">
      <c r="A369" s="577">
        <v>78205</v>
      </c>
      <c r="B369" s="577">
        <v>4</v>
      </c>
      <c r="C369" s="577">
        <v>5</v>
      </c>
      <c r="D369" s="577">
        <v>6</v>
      </c>
      <c r="E369" s="221" t="s">
        <v>716</v>
      </c>
      <c r="F369" s="578">
        <v>109600</v>
      </c>
      <c r="G369" s="578">
        <v>112443</v>
      </c>
      <c r="H369" s="578">
        <f t="shared" si="6"/>
        <v>-2843</v>
      </c>
      <c r="I369" s="578">
        <v>2666</v>
      </c>
    </row>
    <row r="370" spans="1:9" s="571" customFormat="1" ht="17.25" customHeight="1">
      <c r="A370" s="577">
        <v>78206</v>
      </c>
      <c r="B370" s="577">
        <v>4</v>
      </c>
      <c r="C370" s="577">
        <v>5</v>
      </c>
      <c r="D370" s="577">
        <v>6</v>
      </c>
      <c r="E370" s="221" t="s">
        <v>901</v>
      </c>
      <c r="F370" s="578">
        <v>30000</v>
      </c>
      <c r="G370" s="578">
        <v>35131</v>
      </c>
      <c r="H370" s="578">
        <f t="shared" si="6"/>
        <v>-5131</v>
      </c>
      <c r="I370" s="187">
        <v>0</v>
      </c>
    </row>
    <row r="371" spans="1:9" s="571" customFormat="1" ht="17.25" customHeight="1">
      <c r="A371" s="577">
        <v>78207</v>
      </c>
      <c r="B371" s="577">
        <v>4</v>
      </c>
      <c r="C371" s="577">
        <v>5</v>
      </c>
      <c r="D371" s="577">
        <v>6</v>
      </c>
      <c r="E371" s="221" t="s">
        <v>860</v>
      </c>
      <c r="F371" s="187">
        <v>0</v>
      </c>
      <c r="G371" s="578">
        <v>2696</v>
      </c>
      <c r="H371" s="578">
        <f t="shared" si="6"/>
        <v>-2696</v>
      </c>
      <c r="I371" s="187">
        <v>0</v>
      </c>
    </row>
    <row r="372" spans="1:9" s="571" customFormat="1" ht="17.25" customHeight="1">
      <c r="A372" s="577">
        <v>78211</v>
      </c>
      <c r="B372" s="577">
        <v>4</v>
      </c>
      <c r="C372" s="577">
        <v>5</v>
      </c>
      <c r="D372" s="577">
        <v>6</v>
      </c>
      <c r="E372" s="221" t="s">
        <v>861</v>
      </c>
      <c r="F372" s="187">
        <v>0</v>
      </c>
      <c r="G372" s="578">
        <v>6170</v>
      </c>
      <c r="H372" s="578">
        <f t="shared" si="6"/>
        <v>-6170</v>
      </c>
      <c r="I372" s="187">
        <v>0</v>
      </c>
    </row>
    <row r="373" spans="1:9" s="571" customFormat="1" ht="17.25" customHeight="1">
      <c r="A373" s="577">
        <v>78212</v>
      </c>
      <c r="B373" s="577">
        <v>4</v>
      </c>
      <c r="C373" s="577">
        <v>5</v>
      </c>
      <c r="D373" s="577">
        <v>6</v>
      </c>
      <c r="E373" s="221" t="s">
        <v>717</v>
      </c>
      <c r="F373" s="187">
        <v>0</v>
      </c>
      <c r="G373" s="578">
        <v>385</v>
      </c>
      <c r="H373" s="578">
        <f t="shared" si="6"/>
        <v>-385</v>
      </c>
      <c r="I373" s="578">
        <v>21719</v>
      </c>
    </row>
    <row r="374" spans="1:9" s="571" customFormat="1" ht="17.25" customHeight="1">
      <c r="A374" s="577">
        <v>78213</v>
      </c>
      <c r="B374" s="577">
        <v>4</v>
      </c>
      <c r="C374" s="577">
        <v>5</v>
      </c>
      <c r="D374" s="577">
        <v>6</v>
      </c>
      <c r="E374" s="221" t="s">
        <v>718</v>
      </c>
      <c r="F374" s="187">
        <v>0</v>
      </c>
      <c r="G374" s="187">
        <v>0</v>
      </c>
      <c r="H374" s="187">
        <f t="shared" si="6"/>
        <v>0</v>
      </c>
      <c r="I374" s="578">
        <v>7782</v>
      </c>
    </row>
    <row r="375" spans="1:9" s="571" customFormat="1" ht="17.25" customHeight="1">
      <c r="A375" s="577">
        <v>78215</v>
      </c>
      <c r="B375" s="577">
        <v>4</v>
      </c>
      <c r="C375" s="577">
        <v>5</v>
      </c>
      <c r="D375" s="577">
        <v>6</v>
      </c>
      <c r="E375" s="221" t="s">
        <v>902</v>
      </c>
      <c r="F375" s="187">
        <v>0</v>
      </c>
      <c r="G375" s="578">
        <v>4133</v>
      </c>
      <c r="H375" s="578">
        <f t="shared" si="6"/>
        <v>-4133</v>
      </c>
      <c r="I375" s="187">
        <v>0</v>
      </c>
    </row>
    <row r="376" spans="1:9" s="576" customFormat="1" ht="17.25" customHeight="1">
      <c r="A376" s="574"/>
      <c r="B376" s="574">
        <v>5</v>
      </c>
      <c r="C376" s="574">
        <v>5</v>
      </c>
      <c r="D376" s="574">
        <v>6</v>
      </c>
      <c r="E376" s="220" t="s">
        <v>777</v>
      </c>
      <c r="F376" s="579">
        <f>SUM(F377:F389)</f>
        <v>9589374</v>
      </c>
      <c r="G376" s="579">
        <f>SUM(G377:G389)</f>
        <v>6961514</v>
      </c>
      <c r="H376" s="579">
        <f t="shared" si="6"/>
        <v>2627860</v>
      </c>
      <c r="I376" s="579">
        <f>SUM(I377:I389)</f>
        <v>6537151</v>
      </c>
    </row>
    <row r="377" spans="1:9" s="571" customFormat="1" ht="17.25" customHeight="1">
      <c r="A377" s="577">
        <v>78032</v>
      </c>
      <c r="B377" s="577">
        <v>5</v>
      </c>
      <c r="C377" s="577">
        <v>5</v>
      </c>
      <c r="D377" s="577">
        <v>6</v>
      </c>
      <c r="E377" s="221" t="s">
        <v>778</v>
      </c>
      <c r="F377" s="578">
        <v>160000</v>
      </c>
      <c r="G377" s="578">
        <v>84385</v>
      </c>
      <c r="H377" s="578">
        <f t="shared" si="6"/>
        <v>75615</v>
      </c>
      <c r="I377" s="578">
        <v>88414</v>
      </c>
    </row>
    <row r="378" spans="1:9" s="571" customFormat="1" ht="17.25" customHeight="1">
      <c r="A378" s="577">
        <v>78033</v>
      </c>
      <c r="B378" s="577">
        <v>5</v>
      </c>
      <c r="C378" s="577">
        <v>5</v>
      </c>
      <c r="D378" s="577">
        <v>6</v>
      </c>
      <c r="E378" s="221" t="s">
        <v>779</v>
      </c>
      <c r="F378" s="578">
        <v>2000</v>
      </c>
      <c r="G378" s="187">
        <v>0</v>
      </c>
      <c r="H378" s="578">
        <f t="shared" si="6"/>
        <v>2000</v>
      </c>
      <c r="I378" s="187">
        <v>0</v>
      </c>
    </row>
    <row r="379" spans="1:9" s="571" customFormat="1" ht="17.25" customHeight="1">
      <c r="A379" s="577">
        <v>78035</v>
      </c>
      <c r="B379" s="577">
        <v>5</v>
      </c>
      <c r="C379" s="577">
        <v>5</v>
      </c>
      <c r="D379" s="577">
        <v>6</v>
      </c>
      <c r="E379" s="221" t="s">
        <v>780</v>
      </c>
      <c r="F379" s="578">
        <v>2831500</v>
      </c>
      <c r="G379" s="578">
        <v>1941664</v>
      </c>
      <c r="H379" s="578">
        <f t="shared" si="6"/>
        <v>889836</v>
      </c>
      <c r="I379" s="578">
        <v>2227670</v>
      </c>
    </row>
    <row r="380" spans="1:9" s="571" customFormat="1" ht="17.25" customHeight="1">
      <c r="A380" s="577">
        <v>78036</v>
      </c>
      <c r="B380" s="577">
        <v>5</v>
      </c>
      <c r="C380" s="577">
        <v>5</v>
      </c>
      <c r="D380" s="577">
        <v>6</v>
      </c>
      <c r="E380" s="221" t="s">
        <v>781</v>
      </c>
      <c r="F380" s="578">
        <v>4200</v>
      </c>
      <c r="G380" s="578">
        <v>5942</v>
      </c>
      <c r="H380" s="578">
        <f t="shared" si="6"/>
        <v>-1742</v>
      </c>
      <c r="I380" s="578">
        <v>4808</v>
      </c>
    </row>
    <row r="381" spans="1:9" s="571" customFormat="1" ht="17.25" customHeight="1">
      <c r="A381" s="577">
        <v>78037</v>
      </c>
      <c r="B381" s="577">
        <v>5</v>
      </c>
      <c r="C381" s="577">
        <v>5</v>
      </c>
      <c r="D381" s="577">
        <v>6</v>
      </c>
      <c r="E381" s="221" t="s">
        <v>782</v>
      </c>
      <c r="F381" s="578">
        <v>100000</v>
      </c>
      <c r="G381" s="578">
        <v>223949</v>
      </c>
      <c r="H381" s="578">
        <f t="shared" si="6"/>
        <v>-123949</v>
      </c>
      <c r="I381" s="578">
        <v>112511</v>
      </c>
    </row>
    <row r="382" spans="1:9" s="571" customFormat="1" ht="20.100000000000001" hidden="1" customHeight="1">
      <c r="A382" s="577">
        <v>78043</v>
      </c>
      <c r="B382" s="577">
        <v>5</v>
      </c>
      <c r="C382" s="577">
        <v>5</v>
      </c>
      <c r="D382" s="577">
        <v>6</v>
      </c>
      <c r="E382" s="221" t="s">
        <v>538</v>
      </c>
      <c r="F382" s="578"/>
      <c r="G382" s="578"/>
      <c r="H382" s="578">
        <f t="shared" si="6"/>
        <v>0</v>
      </c>
      <c r="I382" s="578"/>
    </row>
    <row r="383" spans="1:9" s="571" customFormat="1" ht="17.25" customHeight="1">
      <c r="A383" s="577">
        <v>78044</v>
      </c>
      <c r="B383" s="577">
        <v>5</v>
      </c>
      <c r="C383" s="577">
        <v>5</v>
      </c>
      <c r="D383" s="577">
        <v>6</v>
      </c>
      <c r="E383" s="221" t="s">
        <v>783</v>
      </c>
      <c r="F383" s="578">
        <v>2076556</v>
      </c>
      <c r="G383" s="578">
        <v>291683</v>
      </c>
      <c r="H383" s="578">
        <f>F383-G383</f>
        <v>1784873</v>
      </c>
      <c r="I383" s="578">
        <v>456794</v>
      </c>
    </row>
    <row r="384" spans="1:9" s="571" customFormat="1" ht="17.25" customHeight="1">
      <c r="A384" s="577">
        <v>78045</v>
      </c>
      <c r="B384" s="577">
        <v>5</v>
      </c>
      <c r="C384" s="577">
        <v>5</v>
      </c>
      <c r="D384" s="577">
        <v>6</v>
      </c>
      <c r="E384" s="221" t="s">
        <v>784</v>
      </c>
      <c r="F384" s="578">
        <v>611986</v>
      </c>
      <c r="G384" s="578">
        <v>549118</v>
      </c>
      <c r="H384" s="578">
        <f t="shared" si="6"/>
        <v>62868</v>
      </c>
      <c r="I384" s="578">
        <v>632537</v>
      </c>
    </row>
    <row r="385" spans="1:9" s="571" customFormat="1" ht="17.25" customHeight="1">
      <c r="A385" s="577">
        <v>78046</v>
      </c>
      <c r="B385" s="577">
        <v>5</v>
      </c>
      <c r="C385" s="577">
        <v>5</v>
      </c>
      <c r="D385" s="577">
        <v>6</v>
      </c>
      <c r="E385" s="221" t="s">
        <v>785</v>
      </c>
      <c r="F385" s="578">
        <v>2923916</v>
      </c>
      <c r="G385" s="578">
        <v>2647708</v>
      </c>
      <c r="H385" s="578">
        <f t="shared" si="6"/>
        <v>276208</v>
      </c>
      <c r="I385" s="578">
        <v>2230346</v>
      </c>
    </row>
    <row r="386" spans="1:9" s="571" customFormat="1" ht="17.25" customHeight="1">
      <c r="A386" s="577">
        <v>78047</v>
      </c>
      <c r="B386" s="577">
        <v>5</v>
      </c>
      <c r="C386" s="577">
        <v>5</v>
      </c>
      <c r="D386" s="577">
        <v>6</v>
      </c>
      <c r="E386" s="221" t="s">
        <v>540</v>
      </c>
      <c r="F386" s="578">
        <v>375639</v>
      </c>
      <c r="G386" s="578">
        <v>429649</v>
      </c>
      <c r="H386" s="578">
        <f t="shared" si="6"/>
        <v>-54010</v>
      </c>
      <c r="I386" s="578">
        <v>247671</v>
      </c>
    </row>
    <row r="387" spans="1:9" s="571" customFormat="1" ht="16.5" customHeight="1">
      <c r="A387" s="577">
        <v>78048</v>
      </c>
      <c r="B387" s="577">
        <v>5</v>
      </c>
      <c r="C387" s="577">
        <v>5</v>
      </c>
      <c r="D387" s="577">
        <v>6</v>
      </c>
      <c r="E387" s="221" t="s">
        <v>542</v>
      </c>
      <c r="F387" s="578">
        <v>9638</v>
      </c>
      <c r="G387" s="578">
        <v>14524</v>
      </c>
      <c r="H387" s="578">
        <f t="shared" si="6"/>
        <v>-4886</v>
      </c>
      <c r="I387" s="578">
        <v>13860</v>
      </c>
    </row>
    <row r="388" spans="1:9" s="571" customFormat="1" ht="17.25" customHeight="1">
      <c r="A388" s="577">
        <v>78998</v>
      </c>
      <c r="B388" s="577">
        <v>5</v>
      </c>
      <c r="C388" s="577">
        <v>5</v>
      </c>
      <c r="D388" s="577">
        <v>6</v>
      </c>
      <c r="E388" s="221" t="s">
        <v>541</v>
      </c>
      <c r="F388" s="578">
        <v>486640</v>
      </c>
      <c r="G388" s="578">
        <v>747325</v>
      </c>
      <c r="H388" s="578">
        <f t="shared" si="6"/>
        <v>-260685</v>
      </c>
      <c r="I388" s="578">
        <v>505985</v>
      </c>
    </row>
    <row r="389" spans="1:9" s="571" customFormat="1" ht="17.25" customHeight="1">
      <c r="A389" s="577">
        <v>78999</v>
      </c>
      <c r="B389" s="577">
        <v>5</v>
      </c>
      <c r="C389" s="577">
        <v>5</v>
      </c>
      <c r="D389" s="577">
        <v>6</v>
      </c>
      <c r="E389" s="221" t="s">
        <v>491</v>
      </c>
      <c r="F389" s="578">
        <v>7299</v>
      </c>
      <c r="G389" s="578">
        <v>25567</v>
      </c>
      <c r="H389" s="578">
        <f t="shared" si="6"/>
        <v>-18268</v>
      </c>
      <c r="I389" s="578">
        <v>16555</v>
      </c>
    </row>
    <row r="390" spans="1:9" s="576" customFormat="1" ht="17.25" customHeight="1">
      <c r="A390" s="574"/>
      <c r="B390" s="574">
        <v>6</v>
      </c>
      <c r="C390" s="574">
        <v>5</v>
      </c>
      <c r="D390" s="574">
        <v>6</v>
      </c>
      <c r="E390" s="220" t="s">
        <v>492</v>
      </c>
      <c r="F390" s="579">
        <f>SUM(F391:F399)</f>
        <v>4114151</v>
      </c>
      <c r="G390" s="579">
        <f>SUM(G391:G399)</f>
        <v>4735475</v>
      </c>
      <c r="H390" s="579">
        <f t="shared" si="6"/>
        <v>-621324</v>
      </c>
      <c r="I390" s="579">
        <f>SUM(I391:I399)</f>
        <v>4265722</v>
      </c>
    </row>
    <row r="391" spans="1:9" s="571" customFormat="1" ht="17.25" customHeight="1">
      <c r="A391" s="577">
        <v>78048</v>
      </c>
      <c r="B391" s="577">
        <v>6</v>
      </c>
      <c r="C391" s="577">
        <v>5</v>
      </c>
      <c r="D391" s="577">
        <v>6</v>
      </c>
      <c r="E391" s="221" t="s">
        <v>542</v>
      </c>
      <c r="F391" s="578">
        <v>254360</v>
      </c>
      <c r="G391" s="578">
        <v>283214</v>
      </c>
      <c r="H391" s="578">
        <f t="shared" si="6"/>
        <v>-28854</v>
      </c>
      <c r="I391" s="578">
        <v>198091</v>
      </c>
    </row>
    <row r="392" spans="1:9" s="571" customFormat="1" ht="17.25" customHeight="1">
      <c r="A392" s="577">
        <v>78091</v>
      </c>
      <c r="B392" s="577">
        <v>6</v>
      </c>
      <c r="C392" s="577">
        <v>5</v>
      </c>
      <c r="D392" s="577">
        <v>6</v>
      </c>
      <c r="E392" s="221" t="s">
        <v>543</v>
      </c>
      <c r="F392" s="578">
        <v>565000</v>
      </c>
      <c r="G392" s="578">
        <v>743706</v>
      </c>
      <c r="H392" s="578">
        <f>F392-G392</f>
        <v>-178706</v>
      </c>
      <c r="I392" s="578">
        <v>737045</v>
      </c>
    </row>
    <row r="393" spans="1:9" s="571" customFormat="1" ht="17.25" customHeight="1">
      <c r="A393" s="577">
        <v>78092</v>
      </c>
      <c r="B393" s="577">
        <v>6</v>
      </c>
      <c r="C393" s="577">
        <v>5</v>
      </c>
      <c r="D393" s="577">
        <v>6</v>
      </c>
      <c r="E393" s="221" t="s">
        <v>544</v>
      </c>
      <c r="F393" s="578">
        <v>245373</v>
      </c>
      <c r="G393" s="578">
        <v>339760</v>
      </c>
      <c r="H393" s="578">
        <f>F393-G393</f>
        <v>-94387</v>
      </c>
      <c r="I393" s="578">
        <v>183327</v>
      </c>
    </row>
    <row r="394" spans="1:9" s="571" customFormat="1" ht="17.25" customHeight="1">
      <c r="A394" s="577">
        <v>78093</v>
      </c>
      <c r="B394" s="577">
        <v>6</v>
      </c>
      <c r="C394" s="577">
        <v>5</v>
      </c>
      <c r="D394" s="577">
        <v>6</v>
      </c>
      <c r="E394" s="221" t="s">
        <v>545</v>
      </c>
      <c r="F394" s="578">
        <v>268648</v>
      </c>
      <c r="G394" s="578">
        <v>520041</v>
      </c>
      <c r="H394" s="578">
        <f t="shared" si="6"/>
        <v>-251393</v>
      </c>
      <c r="I394" s="578">
        <v>605846</v>
      </c>
    </row>
    <row r="395" spans="1:9" s="571" customFormat="1" ht="17.25" customHeight="1">
      <c r="A395" s="577">
        <v>78094</v>
      </c>
      <c r="B395" s="577">
        <v>6</v>
      </c>
      <c r="C395" s="577">
        <v>5</v>
      </c>
      <c r="D395" s="577">
        <v>6</v>
      </c>
      <c r="E395" s="221" t="s">
        <v>546</v>
      </c>
      <c r="F395" s="578">
        <v>1303000</v>
      </c>
      <c r="G395" s="578">
        <v>1447170</v>
      </c>
      <c r="H395" s="578">
        <f t="shared" si="6"/>
        <v>-144170</v>
      </c>
      <c r="I395" s="578">
        <v>1425269</v>
      </c>
    </row>
    <row r="396" spans="1:9" s="571" customFormat="1" ht="17.25" customHeight="1">
      <c r="A396" s="577">
        <v>78111</v>
      </c>
      <c r="B396" s="577">
        <v>6</v>
      </c>
      <c r="C396" s="577">
        <v>5</v>
      </c>
      <c r="D396" s="577">
        <v>6</v>
      </c>
      <c r="E396" s="221" t="s">
        <v>786</v>
      </c>
      <c r="F396" s="578">
        <v>241450</v>
      </c>
      <c r="G396" s="578">
        <v>294217</v>
      </c>
      <c r="H396" s="578">
        <f t="shared" si="6"/>
        <v>-52767</v>
      </c>
      <c r="I396" s="578">
        <v>271191</v>
      </c>
    </row>
    <row r="397" spans="1:9" s="571" customFormat="1" ht="17.25" customHeight="1">
      <c r="A397" s="577">
        <v>78112</v>
      </c>
      <c r="B397" s="577">
        <v>6</v>
      </c>
      <c r="C397" s="577">
        <v>5</v>
      </c>
      <c r="D397" s="577">
        <v>6</v>
      </c>
      <c r="E397" s="221" t="s">
        <v>547</v>
      </c>
      <c r="F397" s="578">
        <v>15000</v>
      </c>
      <c r="G397" s="187">
        <v>0</v>
      </c>
      <c r="H397" s="578">
        <f t="shared" si="6"/>
        <v>15000</v>
      </c>
      <c r="I397" s="187">
        <v>0</v>
      </c>
    </row>
    <row r="398" spans="1:9" s="571" customFormat="1" ht="17.25" customHeight="1">
      <c r="A398" s="577">
        <v>78998</v>
      </c>
      <c r="B398" s="577">
        <v>6</v>
      </c>
      <c r="C398" s="577">
        <v>5</v>
      </c>
      <c r="D398" s="577">
        <v>6</v>
      </c>
      <c r="E398" s="221" t="s">
        <v>548</v>
      </c>
      <c r="F398" s="578">
        <v>1221320</v>
      </c>
      <c r="G398" s="578">
        <v>1106792</v>
      </c>
      <c r="H398" s="578">
        <f t="shared" si="6"/>
        <v>114528</v>
      </c>
      <c r="I398" s="578">
        <v>844663</v>
      </c>
    </row>
    <row r="399" spans="1:9" s="571" customFormat="1" ht="17.25" customHeight="1">
      <c r="A399" s="577">
        <v>78999</v>
      </c>
      <c r="B399" s="577">
        <v>6</v>
      </c>
      <c r="C399" s="577">
        <v>5</v>
      </c>
      <c r="D399" s="577">
        <v>6</v>
      </c>
      <c r="E399" s="221" t="s">
        <v>491</v>
      </c>
      <c r="F399" s="187">
        <v>0</v>
      </c>
      <c r="G399" s="578">
        <v>575</v>
      </c>
      <c r="H399" s="578">
        <f t="shared" si="6"/>
        <v>-575</v>
      </c>
      <c r="I399" s="578">
        <v>290</v>
      </c>
    </row>
    <row r="400" spans="1:9" s="576" customFormat="1" ht="17.25" customHeight="1">
      <c r="A400" s="574"/>
      <c r="B400" s="574">
        <v>9</v>
      </c>
      <c r="C400" s="574">
        <v>5</v>
      </c>
      <c r="D400" s="574">
        <v>6</v>
      </c>
      <c r="E400" s="220" t="s">
        <v>355</v>
      </c>
      <c r="F400" s="378">
        <f>SUM(F401:F402)</f>
        <v>0</v>
      </c>
      <c r="G400" s="579">
        <f>SUM(G401:G402)</f>
        <v>969992</v>
      </c>
      <c r="H400" s="579">
        <f t="shared" si="6"/>
        <v>-969992</v>
      </c>
      <c r="I400" s="378">
        <f>SUM(I401:I402)</f>
        <v>0</v>
      </c>
    </row>
    <row r="401" spans="1:9" s="571" customFormat="1" ht="17.25" customHeight="1">
      <c r="A401" s="577">
        <v>88888</v>
      </c>
      <c r="B401" s="577">
        <v>9</v>
      </c>
      <c r="C401" s="577">
        <v>5</v>
      </c>
      <c r="D401" s="577">
        <v>6</v>
      </c>
      <c r="E401" s="221" t="s">
        <v>483</v>
      </c>
      <c r="F401" s="187">
        <v>0</v>
      </c>
      <c r="G401" s="578">
        <v>969992</v>
      </c>
      <c r="H401" s="578">
        <f t="shared" si="6"/>
        <v>-969992</v>
      </c>
      <c r="I401" s="187">
        <v>0</v>
      </c>
    </row>
    <row r="402" spans="1:9" s="571" customFormat="1" ht="16.5" hidden="1">
      <c r="A402" s="577">
        <v>88889</v>
      </c>
      <c r="B402" s="577">
        <v>9</v>
      </c>
      <c r="C402" s="577">
        <v>5</v>
      </c>
      <c r="D402" s="577">
        <v>6</v>
      </c>
      <c r="E402" s="221" t="s">
        <v>484</v>
      </c>
      <c r="F402" s="24">
        <v>0</v>
      </c>
      <c r="G402" s="24">
        <v>0</v>
      </c>
      <c r="H402" s="578">
        <f t="shared" si="6"/>
        <v>0</v>
      </c>
      <c r="I402" s="24">
        <v>0</v>
      </c>
    </row>
    <row r="403" spans="1:9" s="576" customFormat="1" ht="17.25" customHeight="1">
      <c r="A403" s="574"/>
      <c r="B403" s="574"/>
      <c r="C403" s="574">
        <v>6</v>
      </c>
      <c r="D403" s="574">
        <v>6</v>
      </c>
      <c r="E403" s="220" t="s">
        <v>28</v>
      </c>
      <c r="F403" s="579">
        <f>F404+F411+F413</f>
        <v>800408192</v>
      </c>
      <c r="G403" s="579">
        <f>G404+G411+G413</f>
        <v>729348815</v>
      </c>
      <c r="H403" s="579">
        <f>F403-G403</f>
        <v>71059377</v>
      </c>
      <c r="I403" s="579">
        <f>I404+I411+I413</f>
        <v>694960427</v>
      </c>
    </row>
    <row r="404" spans="1:9" s="576" customFormat="1" ht="17.25" customHeight="1">
      <c r="A404" s="574"/>
      <c r="B404" s="574">
        <v>1</v>
      </c>
      <c r="C404" s="574">
        <v>6</v>
      </c>
      <c r="D404" s="574">
        <v>6</v>
      </c>
      <c r="E404" s="220" t="s">
        <v>493</v>
      </c>
      <c r="F404" s="579">
        <f>SUM(F405:F410)</f>
        <v>788708192</v>
      </c>
      <c r="G404" s="579">
        <f>SUM(G405:G410)</f>
        <v>717848815</v>
      </c>
      <c r="H404" s="579">
        <f t="shared" si="6"/>
        <v>70859377</v>
      </c>
      <c r="I404" s="579">
        <f>SUM(I405:I410)</f>
        <v>685051014</v>
      </c>
    </row>
    <row r="405" spans="1:9" s="576" customFormat="1" ht="17.25" customHeight="1">
      <c r="A405" s="577">
        <v>63014</v>
      </c>
      <c r="B405" s="577">
        <v>1</v>
      </c>
      <c r="C405" s="577">
        <v>6</v>
      </c>
      <c r="D405" s="577">
        <v>6</v>
      </c>
      <c r="E405" s="221" t="s">
        <v>740</v>
      </c>
      <c r="F405" s="578">
        <v>17000000</v>
      </c>
      <c r="G405" s="578">
        <v>13761592</v>
      </c>
      <c r="H405" s="578">
        <f t="shared" si="6"/>
        <v>3238408</v>
      </c>
      <c r="I405" s="578">
        <v>17001378</v>
      </c>
    </row>
    <row r="406" spans="1:9" s="576" customFormat="1" ht="17.25" customHeight="1">
      <c r="A406" s="577">
        <v>81536</v>
      </c>
      <c r="B406" s="577">
        <v>1</v>
      </c>
      <c r="C406" s="577">
        <v>6</v>
      </c>
      <c r="D406" s="577">
        <v>6</v>
      </c>
      <c r="E406" s="221" t="s">
        <v>903</v>
      </c>
      <c r="F406" s="578">
        <v>20000</v>
      </c>
      <c r="G406" s="578">
        <v>20000</v>
      </c>
      <c r="H406" s="187">
        <f t="shared" si="6"/>
        <v>0</v>
      </c>
      <c r="I406" s="578">
        <v>20000</v>
      </c>
    </row>
    <row r="407" spans="1:9" s="576" customFormat="1" ht="17.25" customHeight="1">
      <c r="A407" s="577">
        <v>81537</v>
      </c>
      <c r="B407" s="577">
        <v>1</v>
      </c>
      <c r="C407" s="577">
        <v>6</v>
      </c>
      <c r="D407" s="577">
        <v>6</v>
      </c>
      <c r="E407" s="221" t="s">
        <v>494</v>
      </c>
      <c r="F407" s="578">
        <v>20000</v>
      </c>
      <c r="G407" s="578">
        <v>20000</v>
      </c>
      <c r="H407" s="187">
        <f t="shared" si="6"/>
        <v>0</v>
      </c>
      <c r="I407" s="578">
        <v>20000</v>
      </c>
    </row>
    <row r="408" spans="1:9" s="571" customFormat="1" ht="17.25" customHeight="1">
      <c r="A408" s="577">
        <v>81901</v>
      </c>
      <c r="B408" s="577">
        <v>1</v>
      </c>
      <c r="C408" s="577">
        <v>6</v>
      </c>
      <c r="D408" s="577">
        <v>6</v>
      </c>
      <c r="E408" s="221" t="s">
        <v>493</v>
      </c>
      <c r="F408" s="578">
        <v>771668192</v>
      </c>
      <c r="G408" s="578">
        <v>703950599</v>
      </c>
      <c r="H408" s="578">
        <f t="shared" si="6"/>
        <v>67717593</v>
      </c>
      <c r="I408" s="578">
        <v>667918844</v>
      </c>
    </row>
    <row r="409" spans="1:9" s="571" customFormat="1" ht="17.25" customHeight="1">
      <c r="A409" s="577">
        <v>81902</v>
      </c>
      <c r="B409" s="577">
        <v>1</v>
      </c>
      <c r="C409" s="577">
        <v>6</v>
      </c>
      <c r="D409" s="577">
        <v>6</v>
      </c>
      <c r="E409" s="221" t="s">
        <v>787</v>
      </c>
      <c r="F409" s="187">
        <v>0</v>
      </c>
      <c r="G409" s="578">
        <v>96624</v>
      </c>
      <c r="H409" s="578">
        <f t="shared" si="6"/>
        <v>-96624</v>
      </c>
      <c r="I409" s="578">
        <v>90792</v>
      </c>
    </row>
    <row r="410" spans="1:9" s="571" customFormat="1" ht="17.25" hidden="1" customHeight="1">
      <c r="A410" s="577">
        <v>91001</v>
      </c>
      <c r="B410" s="577">
        <v>1</v>
      </c>
      <c r="C410" s="577">
        <v>6</v>
      </c>
      <c r="D410" s="577">
        <v>6</v>
      </c>
      <c r="E410" s="221" t="s">
        <v>677</v>
      </c>
      <c r="F410" s="372">
        <v>0</v>
      </c>
      <c r="G410" s="372">
        <v>0</v>
      </c>
      <c r="H410" s="372">
        <f t="shared" si="6"/>
        <v>0</v>
      </c>
      <c r="I410" s="372">
        <v>0</v>
      </c>
    </row>
    <row r="411" spans="1:9" s="576" customFormat="1" ht="17.25" customHeight="1">
      <c r="A411" s="574"/>
      <c r="B411" s="574">
        <v>2</v>
      </c>
      <c r="C411" s="574">
        <v>6</v>
      </c>
      <c r="D411" s="574">
        <v>6</v>
      </c>
      <c r="E411" s="220" t="s">
        <v>800</v>
      </c>
      <c r="F411" s="579">
        <f>SUM(F412)</f>
        <v>11500000</v>
      </c>
      <c r="G411" s="579">
        <f>SUM(G412)</f>
        <v>11500000</v>
      </c>
      <c r="H411" s="378">
        <f t="shared" si="6"/>
        <v>0</v>
      </c>
      <c r="I411" s="579">
        <f>SUM(I412)</f>
        <v>9793718</v>
      </c>
    </row>
    <row r="412" spans="1:9" s="571" customFormat="1" ht="17.25" customHeight="1">
      <c r="A412" s="577">
        <v>81501</v>
      </c>
      <c r="B412" s="577">
        <v>2</v>
      </c>
      <c r="C412" s="577">
        <v>6</v>
      </c>
      <c r="D412" s="577">
        <v>6</v>
      </c>
      <c r="E412" s="221" t="s">
        <v>799</v>
      </c>
      <c r="F412" s="578">
        <v>11500000</v>
      </c>
      <c r="G412" s="578">
        <v>11500000</v>
      </c>
      <c r="H412" s="187">
        <f t="shared" si="6"/>
        <v>0</v>
      </c>
      <c r="I412" s="578">
        <v>9793718</v>
      </c>
    </row>
    <row r="413" spans="1:9" s="576" customFormat="1" ht="17.25" customHeight="1">
      <c r="A413" s="574"/>
      <c r="B413" s="574">
        <v>9</v>
      </c>
      <c r="C413" s="574">
        <v>6</v>
      </c>
      <c r="D413" s="574">
        <v>6</v>
      </c>
      <c r="E413" s="220" t="s">
        <v>495</v>
      </c>
      <c r="F413" s="579">
        <f>SUM(F414)</f>
        <v>200000</v>
      </c>
      <c r="G413" s="378">
        <f>SUM(G414)</f>
        <v>0</v>
      </c>
      <c r="H413" s="579">
        <f t="shared" si="6"/>
        <v>200000</v>
      </c>
      <c r="I413" s="579">
        <f>SUM(I414)</f>
        <v>115695</v>
      </c>
    </row>
    <row r="414" spans="1:9" s="571" customFormat="1" ht="17.25" customHeight="1">
      <c r="A414" s="577">
        <v>88889</v>
      </c>
      <c r="B414" s="577">
        <v>9</v>
      </c>
      <c r="C414" s="577">
        <v>6</v>
      </c>
      <c r="D414" s="577">
        <v>6</v>
      </c>
      <c r="E414" s="221" t="s">
        <v>676</v>
      </c>
      <c r="F414" s="578">
        <v>200000</v>
      </c>
      <c r="G414" s="187">
        <v>0</v>
      </c>
      <c r="H414" s="578">
        <f t="shared" si="6"/>
        <v>200000</v>
      </c>
      <c r="I414" s="578">
        <v>115695</v>
      </c>
    </row>
    <row r="415" spans="1:9" s="576" customFormat="1" ht="17.25" customHeight="1">
      <c r="A415" s="574"/>
      <c r="B415" s="574"/>
      <c r="C415" s="574">
        <v>7</v>
      </c>
      <c r="D415" s="574">
        <v>6</v>
      </c>
      <c r="E415" s="220" t="s">
        <v>334</v>
      </c>
      <c r="F415" s="579">
        <f>F416+F427+F433+F438+F448+F450</f>
        <v>519893596</v>
      </c>
      <c r="G415" s="579">
        <f>G416+G427+G433+G438+G448+G450</f>
        <v>511214633</v>
      </c>
      <c r="H415" s="579">
        <f t="shared" si="6"/>
        <v>8678963</v>
      </c>
      <c r="I415" s="579">
        <f>I416+I427+I433+I438+I448+I450</f>
        <v>442388256</v>
      </c>
    </row>
    <row r="416" spans="1:9" s="576" customFormat="1" ht="17.25" customHeight="1">
      <c r="A416" s="574"/>
      <c r="B416" s="574">
        <v>3</v>
      </c>
      <c r="C416" s="574">
        <v>7</v>
      </c>
      <c r="D416" s="574">
        <v>6</v>
      </c>
      <c r="E416" s="220" t="s">
        <v>496</v>
      </c>
      <c r="F416" s="579">
        <f>SUM(F417:F426)</f>
        <v>145965173</v>
      </c>
      <c r="G416" s="579">
        <f>SUM(G417:G426)</f>
        <v>143213989</v>
      </c>
      <c r="H416" s="579">
        <f t="shared" si="6"/>
        <v>2751184</v>
      </c>
      <c r="I416" s="579">
        <f>SUM(I417:I426)</f>
        <v>123860296</v>
      </c>
    </row>
    <row r="417" spans="1:9" s="576" customFormat="1" ht="17.25" customHeight="1">
      <c r="A417" s="592">
        <v>80017</v>
      </c>
      <c r="B417" s="592">
        <v>3</v>
      </c>
      <c r="C417" s="592">
        <v>7</v>
      </c>
      <c r="D417" s="592">
        <v>6</v>
      </c>
      <c r="E417" s="593" t="s">
        <v>788</v>
      </c>
      <c r="F417" s="578">
        <v>17689860</v>
      </c>
      <c r="G417" s="578">
        <v>17674462</v>
      </c>
      <c r="H417" s="578">
        <f t="shared" si="6"/>
        <v>15398</v>
      </c>
      <c r="I417" s="578">
        <v>17689860</v>
      </c>
    </row>
    <row r="418" spans="1:9" s="571" customFormat="1" ht="17.25" customHeight="1">
      <c r="A418" s="577">
        <v>80021</v>
      </c>
      <c r="B418" s="577">
        <v>3</v>
      </c>
      <c r="C418" s="577">
        <v>7</v>
      </c>
      <c r="D418" s="577">
        <v>6</v>
      </c>
      <c r="E418" s="221" t="s">
        <v>497</v>
      </c>
      <c r="F418" s="578">
        <v>170010</v>
      </c>
      <c r="G418" s="578">
        <v>59409</v>
      </c>
      <c r="H418" s="578">
        <f t="shared" si="6"/>
        <v>110601</v>
      </c>
      <c r="I418" s="578">
        <v>76133</v>
      </c>
    </row>
    <row r="419" spans="1:9" s="571" customFormat="1" ht="17.25" customHeight="1">
      <c r="A419" s="577">
        <v>80022</v>
      </c>
      <c r="B419" s="577">
        <v>3</v>
      </c>
      <c r="C419" s="577">
        <v>7</v>
      </c>
      <c r="D419" s="577">
        <v>6</v>
      </c>
      <c r="E419" s="221" t="s">
        <v>498</v>
      </c>
      <c r="F419" s="578">
        <v>461444</v>
      </c>
      <c r="G419" s="578">
        <v>210513</v>
      </c>
      <c r="H419" s="578">
        <f t="shared" si="6"/>
        <v>250931</v>
      </c>
      <c r="I419" s="578">
        <v>339297</v>
      </c>
    </row>
    <row r="420" spans="1:9" s="571" customFormat="1" ht="17.25" customHeight="1">
      <c r="A420" s="577">
        <v>80023</v>
      </c>
      <c r="B420" s="577">
        <v>3</v>
      </c>
      <c r="C420" s="577">
        <v>7</v>
      </c>
      <c r="D420" s="577">
        <v>6</v>
      </c>
      <c r="E420" s="221" t="s">
        <v>499</v>
      </c>
      <c r="F420" s="578">
        <v>4083615</v>
      </c>
      <c r="G420" s="578">
        <v>3610192</v>
      </c>
      <c r="H420" s="578">
        <f t="shared" si="6"/>
        <v>473423</v>
      </c>
      <c r="I420" s="578">
        <v>4127382</v>
      </c>
    </row>
    <row r="421" spans="1:9" s="571" customFormat="1" ht="17.25" customHeight="1">
      <c r="A421" s="577">
        <v>80024</v>
      </c>
      <c r="B421" s="577">
        <v>3</v>
      </c>
      <c r="C421" s="577">
        <v>7</v>
      </c>
      <c r="D421" s="577">
        <v>6</v>
      </c>
      <c r="E421" s="221" t="s">
        <v>500</v>
      </c>
      <c r="F421" s="578">
        <v>2233478</v>
      </c>
      <c r="G421" s="578">
        <v>1140352</v>
      </c>
      <c r="H421" s="578">
        <f t="shared" si="6"/>
        <v>1093126</v>
      </c>
      <c r="I421" s="578">
        <v>1297423</v>
      </c>
    </row>
    <row r="422" spans="1:9" s="571" customFormat="1" ht="17.25" customHeight="1">
      <c r="A422" s="577">
        <v>80025</v>
      </c>
      <c r="B422" s="577">
        <v>3</v>
      </c>
      <c r="C422" s="577">
        <v>7</v>
      </c>
      <c r="D422" s="577">
        <v>6</v>
      </c>
      <c r="E422" s="221" t="s">
        <v>501</v>
      </c>
      <c r="F422" s="578">
        <v>6917227</v>
      </c>
      <c r="G422" s="578">
        <v>6837225</v>
      </c>
      <c r="H422" s="578">
        <f t="shared" si="6"/>
        <v>80002</v>
      </c>
      <c r="I422" s="578">
        <v>7537309</v>
      </c>
    </row>
    <row r="423" spans="1:9" s="571" customFormat="1" ht="17.25" customHeight="1">
      <c r="A423" s="577">
        <v>80026</v>
      </c>
      <c r="B423" s="577">
        <v>3</v>
      </c>
      <c r="C423" s="577">
        <v>7</v>
      </c>
      <c r="D423" s="577">
        <v>6</v>
      </c>
      <c r="E423" s="585" t="s">
        <v>789</v>
      </c>
      <c r="F423" s="578">
        <v>17616540</v>
      </c>
      <c r="G423" s="578">
        <v>8123182</v>
      </c>
      <c r="H423" s="578">
        <f t="shared" si="6"/>
        <v>9493358</v>
      </c>
      <c r="I423" s="578">
        <v>17616540</v>
      </c>
    </row>
    <row r="424" spans="1:9" s="571" customFormat="1" ht="17.25" hidden="1" customHeight="1">
      <c r="A424" s="577">
        <v>80027</v>
      </c>
      <c r="B424" s="577">
        <v>3</v>
      </c>
      <c r="C424" s="577">
        <v>7</v>
      </c>
      <c r="D424" s="577">
        <v>6</v>
      </c>
      <c r="E424" s="221" t="s">
        <v>606</v>
      </c>
      <c r="F424" s="578">
        <v>0</v>
      </c>
      <c r="G424" s="578"/>
      <c r="H424" s="578">
        <f t="shared" si="6"/>
        <v>0</v>
      </c>
      <c r="I424" s="578"/>
    </row>
    <row r="425" spans="1:9" s="571" customFormat="1" ht="17.25" customHeight="1">
      <c r="A425" s="577">
        <v>80029</v>
      </c>
      <c r="B425" s="577">
        <v>3</v>
      </c>
      <c r="C425" s="577">
        <v>7</v>
      </c>
      <c r="D425" s="577">
        <v>6</v>
      </c>
      <c r="E425" s="221" t="s">
        <v>790</v>
      </c>
      <c r="F425" s="578">
        <v>96792999</v>
      </c>
      <c r="G425" s="578">
        <v>96792999</v>
      </c>
      <c r="H425" s="187">
        <f t="shared" si="6"/>
        <v>0</v>
      </c>
      <c r="I425" s="578">
        <v>75176352</v>
      </c>
    </row>
    <row r="426" spans="1:9" s="571" customFormat="1" ht="17.25" customHeight="1">
      <c r="A426" s="577">
        <v>80035</v>
      </c>
      <c r="B426" s="577">
        <v>3</v>
      </c>
      <c r="C426" s="577">
        <v>7</v>
      </c>
      <c r="D426" s="577">
        <v>6</v>
      </c>
      <c r="E426" s="221" t="s">
        <v>904</v>
      </c>
      <c r="F426" s="187">
        <v>0</v>
      </c>
      <c r="G426" s="578">
        <v>8765655</v>
      </c>
      <c r="H426" s="578">
        <f t="shared" si="6"/>
        <v>-8765655</v>
      </c>
      <c r="I426" s="187">
        <v>0</v>
      </c>
    </row>
    <row r="427" spans="1:9" s="576" customFormat="1" ht="17.25" customHeight="1">
      <c r="A427" s="574"/>
      <c r="B427" s="574">
        <v>4</v>
      </c>
      <c r="C427" s="574">
        <v>7</v>
      </c>
      <c r="D427" s="574">
        <v>6</v>
      </c>
      <c r="E427" s="220" t="s">
        <v>502</v>
      </c>
      <c r="F427" s="579">
        <f>SUM(F428:F432)</f>
        <v>81390166</v>
      </c>
      <c r="G427" s="579">
        <f>SUM(G428:G432)</f>
        <v>84141350</v>
      </c>
      <c r="H427" s="579">
        <f t="shared" si="6"/>
        <v>-2751184</v>
      </c>
      <c r="I427" s="579">
        <f>SUM(I428:I432)</f>
        <v>68402649</v>
      </c>
    </row>
    <row r="428" spans="1:9" s="576" customFormat="1" ht="17.25" customHeight="1">
      <c r="A428" s="577">
        <v>80011</v>
      </c>
      <c r="B428" s="577">
        <v>4</v>
      </c>
      <c r="C428" s="577">
        <v>7</v>
      </c>
      <c r="D428" s="577">
        <v>6</v>
      </c>
      <c r="E428" s="221" t="s">
        <v>791</v>
      </c>
      <c r="F428" s="578">
        <v>42032906</v>
      </c>
      <c r="G428" s="578">
        <v>48727222</v>
      </c>
      <c r="H428" s="578">
        <f t="shared" si="6"/>
        <v>-6694316</v>
      </c>
      <c r="I428" s="578">
        <v>33581514</v>
      </c>
    </row>
    <row r="429" spans="1:9" s="571" customFormat="1" ht="17.25" customHeight="1">
      <c r="A429" s="577">
        <v>80012</v>
      </c>
      <c r="B429" s="577">
        <v>4</v>
      </c>
      <c r="C429" s="577">
        <v>7</v>
      </c>
      <c r="D429" s="577">
        <v>6</v>
      </c>
      <c r="E429" s="221" t="s">
        <v>503</v>
      </c>
      <c r="F429" s="578">
        <v>14880000</v>
      </c>
      <c r="G429" s="578">
        <v>12131272</v>
      </c>
      <c r="H429" s="578">
        <f t="shared" ref="H429:H452" si="7">F429-G429</f>
        <v>2748728</v>
      </c>
      <c r="I429" s="578">
        <v>10672064</v>
      </c>
    </row>
    <row r="430" spans="1:9" s="571" customFormat="1" ht="17.25" customHeight="1">
      <c r="A430" s="577">
        <v>80013</v>
      </c>
      <c r="B430" s="577">
        <v>4</v>
      </c>
      <c r="C430" s="577">
        <v>7</v>
      </c>
      <c r="D430" s="577">
        <v>6</v>
      </c>
      <c r="E430" s="221" t="s">
        <v>504</v>
      </c>
      <c r="F430" s="578">
        <v>875696</v>
      </c>
      <c r="G430" s="578">
        <v>814458</v>
      </c>
      <c r="H430" s="578">
        <f t="shared" si="7"/>
        <v>61238</v>
      </c>
      <c r="I430" s="578">
        <v>1157582</v>
      </c>
    </row>
    <row r="431" spans="1:9" s="571" customFormat="1" ht="17.25" customHeight="1">
      <c r="A431" s="577">
        <v>80014</v>
      </c>
      <c r="B431" s="577">
        <v>4</v>
      </c>
      <c r="C431" s="577">
        <v>7</v>
      </c>
      <c r="D431" s="577">
        <v>6</v>
      </c>
      <c r="E431" s="221" t="s">
        <v>505</v>
      </c>
      <c r="F431" s="578">
        <v>675000</v>
      </c>
      <c r="G431" s="578">
        <v>856170</v>
      </c>
      <c r="H431" s="578">
        <f t="shared" si="7"/>
        <v>-181170</v>
      </c>
      <c r="I431" s="578">
        <v>546870</v>
      </c>
    </row>
    <row r="432" spans="1:9" s="571" customFormat="1" ht="17.25" customHeight="1">
      <c r="A432" s="577">
        <v>80016</v>
      </c>
      <c r="B432" s="577">
        <v>4</v>
      </c>
      <c r="C432" s="577">
        <v>7</v>
      </c>
      <c r="D432" s="577">
        <v>6</v>
      </c>
      <c r="E432" s="221" t="s">
        <v>792</v>
      </c>
      <c r="F432" s="578">
        <v>22926564</v>
      </c>
      <c r="G432" s="578">
        <v>21612228</v>
      </c>
      <c r="H432" s="578">
        <f t="shared" si="7"/>
        <v>1314336</v>
      </c>
      <c r="I432" s="578">
        <v>22444619</v>
      </c>
    </row>
    <row r="433" spans="1:9" s="576" customFormat="1" ht="17.25" customHeight="1">
      <c r="A433" s="574"/>
      <c r="B433" s="574">
        <v>5</v>
      </c>
      <c r="C433" s="574">
        <v>7</v>
      </c>
      <c r="D433" s="574">
        <v>6</v>
      </c>
      <c r="E433" s="220" t="s">
        <v>506</v>
      </c>
      <c r="F433" s="579">
        <f>SUM(F434:F437)</f>
        <v>67000000</v>
      </c>
      <c r="G433" s="579">
        <f>SUM(G434:G437)</f>
        <v>57314788</v>
      </c>
      <c r="H433" s="579">
        <f t="shared" si="7"/>
        <v>9685212</v>
      </c>
      <c r="I433" s="579">
        <f>SUM(I434:I437)</f>
        <v>51080292</v>
      </c>
    </row>
    <row r="434" spans="1:9" s="571" customFormat="1" ht="17.25" customHeight="1">
      <c r="A434" s="577">
        <v>81031</v>
      </c>
      <c r="B434" s="577">
        <v>5</v>
      </c>
      <c r="C434" s="577">
        <v>7</v>
      </c>
      <c r="D434" s="577">
        <v>6</v>
      </c>
      <c r="E434" s="221" t="s">
        <v>507</v>
      </c>
      <c r="F434" s="578">
        <v>13600000</v>
      </c>
      <c r="G434" s="578">
        <v>11302610</v>
      </c>
      <c r="H434" s="578">
        <f t="shared" si="7"/>
        <v>2297390</v>
      </c>
      <c r="I434" s="578">
        <v>12254091</v>
      </c>
    </row>
    <row r="435" spans="1:9" s="571" customFormat="1" ht="17.25" customHeight="1">
      <c r="A435" s="577">
        <v>81032</v>
      </c>
      <c r="B435" s="577">
        <v>5</v>
      </c>
      <c r="C435" s="577">
        <v>7</v>
      </c>
      <c r="D435" s="577">
        <v>6</v>
      </c>
      <c r="E435" s="221" t="s">
        <v>508</v>
      </c>
      <c r="F435" s="578">
        <v>50610000</v>
      </c>
      <c r="G435" s="578">
        <v>43292442</v>
      </c>
      <c r="H435" s="578">
        <f t="shared" si="7"/>
        <v>7317558</v>
      </c>
      <c r="I435" s="578">
        <v>35708338</v>
      </c>
    </row>
    <row r="436" spans="1:9" s="571" customFormat="1" ht="17.25" customHeight="1">
      <c r="A436" s="577">
        <v>81033</v>
      </c>
      <c r="B436" s="577">
        <v>5</v>
      </c>
      <c r="C436" s="577">
        <v>7</v>
      </c>
      <c r="D436" s="577">
        <v>6</v>
      </c>
      <c r="E436" s="221" t="s">
        <v>509</v>
      </c>
      <c r="F436" s="578">
        <v>2790000</v>
      </c>
      <c r="G436" s="578">
        <v>2719736</v>
      </c>
      <c r="H436" s="578">
        <f t="shared" si="7"/>
        <v>70264</v>
      </c>
      <c r="I436" s="578">
        <v>3117863</v>
      </c>
    </row>
    <row r="437" spans="1:9" s="571" customFormat="1" ht="16.5" hidden="1">
      <c r="A437" s="577">
        <v>81034</v>
      </c>
      <c r="B437" s="577">
        <v>5</v>
      </c>
      <c r="C437" s="577">
        <v>7</v>
      </c>
      <c r="D437" s="577">
        <v>6</v>
      </c>
      <c r="E437" s="221" t="s">
        <v>510</v>
      </c>
      <c r="F437" s="24">
        <v>0</v>
      </c>
      <c r="G437" s="24">
        <v>0</v>
      </c>
      <c r="H437" s="28">
        <f t="shared" si="7"/>
        <v>0</v>
      </c>
      <c r="I437" s="24">
        <v>0</v>
      </c>
    </row>
    <row r="438" spans="1:9" s="576" customFormat="1" ht="17.25" customHeight="1">
      <c r="A438" s="574"/>
      <c r="B438" s="574">
        <v>7</v>
      </c>
      <c r="C438" s="574">
        <v>7</v>
      </c>
      <c r="D438" s="574">
        <v>6</v>
      </c>
      <c r="E438" s="220" t="s">
        <v>793</v>
      </c>
      <c r="F438" s="579">
        <f>SUM(F439:F447)</f>
        <v>224385257</v>
      </c>
      <c r="G438" s="579">
        <f>SUM(G439:G447)</f>
        <v>224031976</v>
      </c>
      <c r="H438" s="579">
        <f t="shared" si="7"/>
        <v>353281</v>
      </c>
      <c r="I438" s="579">
        <f>SUM(I439:I447)</f>
        <v>197577585</v>
      </c>
    </row>
    <row r="439" spans="1:9" s="571" customFormat="1" ht="17.25" hidden="1" customHeight="1">
      <c r="A439" s="577">
        <v>81011</v>
      </c>
      <c r="B439" s="577">
        <v>7</v>
      </c>
      <c r="C439" s="577">
        <v>7</v>
      </c>
      <c r="D439" s="577">
        <v>6</v>
      </c>
      <c r="E439" s="221" t="s">
        <v>511</v>
      </c>
      <c r="F439" s="372">
        <v>0</v>
      </c>
      <c r="G439" s="372"/>
      <c r="H439" s="372">
        <f t="shared" si="7"/>
        <v>0</v>
      </c>
      <c r="I439" s="372"/>
    </row>
    <row r="440" spans="1:9" s="571" customFormat="1" ht="17.25" customHeight="1">
      <c r="A440" s="577">
        <v>81012</v>
      </c>
      <c r="B440" s="577">
        <v>7</v>
      </c>
      <c r="C440" s="577">
        <v>7</v>
      </c>
      <c r="D440" s="577">
        <v>6</v>
      </c>
      <c r="E440" s="221" t="s">
        <v>512</v>
      </c>
      <c r="F440" s="578">
        <v>2002000</v>
      </c>
      <c r="G440" s="578">
        <v>1995931</v>
      </c>
      <c r="H440" s="578">
        <f t="shared" si="7"/>
        <v>6069</v>
      </c>
      <c r="I440" s="578">
        <v>1810781</v>
      </c>
    </row>
    <row r="441" spans="1:9" s="571" customFormat="1" ht="17.25" customHeight="1">
      <c r="A441" s="577">
        <v>81013</v>
      </c>
      <c r="B441" s="577">
        <v>7</v>
      </c>
      <c r="C441" s="577">
        <v>7</v>
      </c>
      <c r="D441" s="577">
        <v>6</v>
      </c>
      <c r="E441" s="221" t="s">
        <v>513</v>
      </c>
      <c r="F441" s="578">
        <v>1403880</v>
      </c>
      <c r="G441" s="578">
        <v>1744188</v>
      </c>
      <c r="H441" s="578">
        <f t="shared" si="7"/>
        <v>-340308</v>
      </c>
      <c r="I441" s="578">
        <v>1863989</v>
      </c>
    </row>
    <row r="442" spans="1:9" s="571" customFormat="1" ht="17.25" customHeight="1">
      <c r="A442" s="577">
        <v>81014</v>
      </c>
      <c r="B442" s="577">
        <v>7</v>
      </c>
      <c r="C442" s="577">
        <v>7</v>
      </c>
      <c r="D442" s="577">
        <v>6</v>
      </c>
      <c r="E442" s="221" t="s">
        <v>549</v>
      </c>
      <c r="F442" s="578">
        <v>45000</v>
      </c>
      <c r="G442" s="578">
        <v>20000</v>
      </c>
      <c r="H442" s="578">
        <f t="shared" si="7"/>
        <v>25000</v>
      </c>
      <c r="I442" s="578">
        <v>45018</v>
      </c>
    </row>
    <row r="443" spans="1:9" s="571" customFormat="1" ht="17.25" customHeight="1">
      <c r="A443" s="577">
        <v>81015</v>
      </c>
      <c r="B443" s="577">
        <v>7</v>
      </c>
      <c r="C443" s="577">
        <v>7</v>
      </c>
      <c r="D443" s="577">
        <v>6</v>
      </c>
      <c r="E443" s="221" t="s">
        <v>550</v>
      </c>
      <c r="F443" s="578">
        <v>400000</v>
      </c>
      <c r="G443" s="578">
        <v>400000</v>
      </c>
      <c r="H443" s="187">
        <f t="shared" si="7"/>
        <v>0</v>
      </c>
      <c r="I443" s="187">
        <v>0</v>
      </c>
    </row>
    <row r="444" spans="1:9" s="571" customFormat="1" ht="17.25" customHeight="1">
      <c r="A444" s="577">
        <v>81017</v>
      </c>
      <c r="B444" s="577">
        <v>7</v>
      </c>
      <c r="C444" s="577">
        <v>7</v>
      </c>
      <c r="D444" s="577">
        <v>6</v>
      </c>
      <c r="E444" s="221" t="s">
        <v>794</v>
      </c>
      <c r="F444" s="578">
        <v>13337200</v>
      </c>
      <c r="G444" s="578">
        <v>12791700</v>
      </c>
      <c r="H444" s="578">
        <f t="shared" si="7"/>
        <v>545500</v>
      </c>
      <c r="I444" s="578">
        <v>10985800</v>
      </c>
    </row>
    <row r="445" spans="1:9" s="571" customFormat="1" ht="17.25" customHeight="1">
      <c r="A445" s="577">
        <v>81018</v>
      </c>
      <c r="B445" s="577">
        <v>7</v>
      </c>
      <c r="C445" s="577">
        <v>7</v>
      </c>
      <c r="D445" s="577">
        <v>6</v>
      </c>
      <c r="E445" s="221" t="s">
        <v>619</v>
      </c>
      <c r="F445" s="578">
        <v>114541970</v>
      </c>
      <c r="G445" s="578">
        <v>114422620</v>
      </c>
      <c r="H445" s="578">
        <f t="shared" si="7"/>
        <v>119350</v>
      </c>
      <c r="I445" s="578">
        <v>104947340</v>
      </c>
    </row>
    <row r="446" spans="1:9" s="571" customFormat="1" ht="17.25" customHeight="1">
      <c r="A446" s="577">
        <v>81019</v>
      </c>
      <c r="B446" s="577">
        <v>7</v>
      </c>
      <c r="C446" s="577">
        <v>7</v>
      </c>
      <c r="D446" s="577">
        <v>6</v>
      </c>
      <c r="E446" s="221" t="s">
        <v>817</v>
      </c>
      <c r="F446" s="578">
        <v>92608207</v>
      </c>
      <c r="G446" s="578">
        <v>92608207</v>
      </c>
      <c r="H446" s="187">
        <f t="shared" si="7"/>
        <v>0</v>
      </c>
      <c r="I446" s="578">
        <v>77875907</v>
      </c>
    </row>
    <row r="447" spans="1:9" s="571" customFormat="1" ht="17.25" customHeight="1">
      <c r="A447" s="577">
        <v>81999</v>
      </c>
      <c r="B447" s="577">
        <v>7</v>
      </c>
      <c r="C447" s="577">
        <v>7</v>
      </c>
      <c r="D447" s="577">
        <v>6</v>
      </c>
      <c r="E447" s="221" t="s">
        <v>514</v>
      </c>
      <c r="F447" s="578">
        <v>47000</v>
      </c>
      <c r="G447" s="578">
        <v>49330</v>
      </c>
      <c r="H447" s="578">
        <f t="shared" si="7"/>
        <v>-2330</v>
      </c>
      <c r="I447" s="578">
        <v>48750</v>
      </c>
    </row>
    <row r="448" spans="1:9" s="576" customFormat="1" ht="17.25" customHeight="1">
      <c r="A448" s="574"/>
      <c r="B448" s="574">
        <v>8</v>
      </c>
      <c r="C448" s="574">
        <v>7</v>
      </c>
      <c r="D448" s="574">
        <v>6</v>
      </c>
      <c r="E448" s="220" t="s">
        <v>158</v>
      </c>
      <c r="F448" s="579">
        <f>SUM(F449)</f>
        <v>64000</v>
      </c>
      <c r="G448" s="579">
        <f>SUM(G449)</f>
        <v>60905</v>
      </c>
      <c r="H448" s="579">
        <f t="shared" si="7"/>
        <v>3095</v>
      </c>
      <c r="I448" s="579">
        <f>SUM(I449)</f>
        <v>67553</v>
      </c>
    </row>
    <row r="449" spans="1:9" s="571" customFormat="1" ht="17.25" customHeight="1">
      <c r="A449" s="577">
        <v>81021</v>
      </c>
      <c r="B449" s="577">
        <v>8</v>
      </c>
      <c r="C449" s="577">
        <v>7</v>
      </c>
      <c r="D449" s="577">
        <v>6</v>
      </c>
      <c r="E449" s="221" t="s">
        <v>158</v>
      </c>
      <c r="F449" s="578">
        <v>64000</v>
      </c>
      <c r="G449" s="578">
        <v>60905</v>
      </c>
      <c r="H449" s="578">
        <f t="shared" si="7"/>
        <v>3095</v>
      </c>
      <c r="I449" s="578">
        <v>67553</v>
      </c>
    </row>
    <row r="450" spans="1:9" s="576" customFormat="1" ht="17.25" customHeight="1">
      <c r="A450" s="574"/>
      <c r="B450" s="574">
        <v>9</v>
      </c>
      <c r="C450" s="574">
        <v>7</v>
      </c>
      <c r="D450" s="574">
        <v>6</v>
      </c>
      <c r="E450" s="220" t="s">
        <v>515</v>
      </c>
      <c r="F450" s="579">
        <f>SUM(F451:F454)</f>
        <v>1089000</v>
      </c>
      <c r="G450" s="579">
        <f>SUM(G451:G454)</f>
        <v>2451625</v>
      </c>
      <c r="H450" s="579">
        <f>F450-G450</f>
        <v>-1362625</v>
      </c>
      <c r="I450" s="579">
        <f>SUM(I451:I454)</f>
        <v>1399881</v>
      </c>
    </row>
    <row r="451" spans="1:9" s="576" customFormat="1" ht="17.25" hidden="1" customHeight="1">
      <c r="A451" s="577">
        <v>81043</v>
      </c>
      <c r="B451" s="577">
        <v>9</v>
      </c>
      <c r="C451" s="577">
        <v>7</v>
      </c>
      <c r="D451" s="577">
        <v>6</v>
      </c>
      <c r="E451" s="221" t="s">
        <v>610</v>
      </c>
      <c r="F451" s="372">
        <v>0</v>
      </c>
      <c r="G451" s="372">
        <v>0</v>
      </c>
      <c r="H451" s="372">
        <f t="shared" si="7"/>
        <v>0</v>
      </c>
      <c r="I451" s="372">
        <v>0</v>
      </c>
    </row>
    <row r="452" spans="1:9" s="571" customFormat="1" ht="17.25" customHeight="1">
      <c r="A452" s="577">
        <v>81999</v>
      </c>
      <c r="B452" s="577">
        <v>9</v>
      </c>
      <c r="C452" s="577">
        <v>7</v>
      </c>
      <c r="D452" s="577">
        <v>6</v>
      </c>
      <c r="E452" s="221" t="s">
        <v>514</v>
      </c>
      <c r="F452" s="578">
        <v>1089000</v>
      </c>
      <c r="G452" s="578">
        <v>2451625</v>
      </c>
      <c r="H452" s="578">
        <f t="shared" si="7"/>
        <v>-1362625</v>
      </c>
      <c r="I452" s="578">
        <v>1399881</v>
      </c>
    </row>
    <row r="453" spans="1:9" s="571" customFormat="1" ht="16.5" hidden="1">
      <c r="A453" s="577">
        <v>88888</v>
      </c>
      <c r="B453" s="577">
        <v>9</v>
      </c>
      <c r="C453" s="577">
        <v>7</v>
      </c>
      <c r="D453" s="577">
        <v>6</v>
      </c>
      <c r="E453" s="221" t="s">
        <v>483</v>
      </c>
      <c r="F453" s="372">
        <v>0</v>
      </c>
      <c r="G453" s="372">
        <v>0</v>
      </c>
      <c r="H453" s="578">
        <f>F453-G453</f>
        <v>0</v>
      </c>
      <c r="I453" s="372">
        <v>0</v>
      </c>
    </row>
    <row r="454" spans="1:9" s="571" customFormat="1" ht="16.5" hidden="1">
      <c r="A454" s="577">
        <v>88889</v>
      </c>
      <c r="B454" s="577">
        <v>9</v>
      </c>
      <c r="C454" s="577">
        <v>7</v>
      </c>
      <c r="D454" s="577">
        <v>6</v>
      </c>
      <c r="E454" s="221" t="s">
        <v>484</v>
      </c>
      <c r="F454" s="372">
        <v>0</v>
      </c>
      <c r="G454" s="372">
        <v>0</v>
      </c>
      <c r="H454" s="578">
        <f>F454-G454</f>
        <v>0</v>
      </c>
      <c r="I454" s="372">
        <v>0</v>
      </c>
    </row>
    <row r="455" spans="1:9" s="571" customFormat="1" ht="23.25" customHeight="1" thickBot="1">
      <c r="A455" s="594" t="s">
        <v>191</v>
      </c>
      <c r="B455" s="595"/>
      <c r="C455" s="595"/>
      <c r="D455" s="595"/>
      <c r="E455" s="595"/>
      <c r="F455" s="596">
        <f>F5+F95+F168+F226+F337+F403+F415</f>
        <v>3152743000</v>
      </c>
      <c r="G455" s="596">
        <f>G5+G95+G168+G226+G337+G403+G415</f>
        <v>3096230245</v>
      </c>
      <c r="H455" s="596">
        <f>H5+H95+H168+H226+H337+H403+H415</f>
        <v>56512755</v>
      </c>
      <c r="I455" s="596">
        <f>I5+I95+I168+I226+I337+I403+I415</f>
        <v>2877043910</v>
      </c>
    </row>
    <row r="456" spans="1:9" s="571" customFormat="1" ht="17.25" thickTop="1">
      <c r="A456" s="580"/>
      <c r="B456" s="580"/>
      <c r="C456" s="580"/>
      <c r="D456" s="580"/>
      <c r="E456" s="597"/>
      <c r="F456" s="598"/>
      <c r="G456" s="598"/>
      <c r="H456" s="599"/>
      <c r="I456" s="598"/>
    </row>
    <row r="457" spans="1:9">
      <c r="F457" s="601"/>
      <c r="G457" s="601"/>
      <c r="I457" s="601"/>
    </row>
    <row r="458" spans="1:9">
      <c r="F458" s="601"/>
      <c r="G458" s="601"/>
      <c r="I458" s="601"/>
    </row>
    <row r="459" spans="1:9">
      <c r="F459" s="601"/>
      <c r="G459" s="601"/>
      <c r="I459" s="601"/>
    </row>
    <row r="460" spans="1:9">
      <c r="F460" s="601"/>
      <c r="G460" s="601"/>
      <c r="I460" s="601"/>
    </row>
    <row r="461" spans="1:9">
      <c r="F461" s="601"/>
      <c r="G461" s="601"/>
      <c r="I461" s="601"/>
    </row>
    <row r="462" spans="1:9">
      <c r="F462" s="601"/>
      <c r="G462" s="601"/>
      <c r="I462" s="601"/>
    </row>
    <row r="463" spans="1:9">
      <c r="F463" s="601"/>
      <c r="G463" s="601"/>
      <c r="I463" s="601"/>
    </row>
    <row r="464" spans="1:9">
      <c r="F464" s="601"/>
      <c r="G464" s="601"/>
      <c r="I464" s="601"/>
    </row>
    <row r="465" spans="6:9">
      <c r="F465" s="601"/>
      <c r="G465" s="601"/>
      <c r="I465" s="601"/>
    </row>
    <row r="466" spans="6:9">
      <c r="F466" s="601"/>
      <c r="G466" s="601"/>
      <c r="I466" s="601"/>
    </row>
    <row r="467" spans="6:9">
      <c r="F467" s="601"/>
      <c r="G467" s="601"/>
      <c r="I467" s="601"/>
    </row>
    <row r="468" spans="6:9">
      <c r="F468" s="601"/>
      <c r="G468" s="601"/>
      <c r="I468" s="601"/>
    </row>
    <row r="469" spans="6:9">
      <c r="F469" s="601"/>
      <c r="G469" s="601"/>
      <c r="I469" s="601"/>
    </row>
    <row r="470" spans="6:9">
      <c r="F470" s="601"/>
      <c r="G470" s="601"/>
      <c r="I470" s="601"/>
    </row>
    <row r="471" spans="6:9">
      <c r="F471" s="601"/>
      <c r="G471" s="601"/>
      <c r="I471" s="601"/>
    </row>
    <row r="472" spans="6:9">
      <c r="F472" s="601"/>
      <c r="G472" s="601"/>
      <c r="I472" s="601"/>
    </row>
    <row r="473" spans="6:9">
      <c r="F473" s="601"/>
      <c r="G473" s="601"/>
      <c r="I473" s="601"/>
    </row>
    <row r="474" spans="6:9">
      <c r="F474" s="601"/>
      <c r="G474" s="601"/>
      <c r="I474" s="601"/>
    </row>
    <row r="475" spans="6:9">
      <c r="F475" s="601"/>
      <c r="G475" s="601"/>
      <c r="I475" s="601"/>
    </row>
    <row r="476" spans="6:9">
      <c r="F476" s="601"/>
      <c r="G476" s="601"/>
      <c r="I476" s="601"/>
    </row>
    <row r="477" spans="6:9">
      <c r="F477" s="601"/>
      <c r="G477" s="601"/>
      <c r="I477" s="601"/>
    </row>
    <row r="478" spans="6:9">
      <c r="F478" s="601"/>
      <c r="G478" s="601"/>
      <c r="I478" s="601"/>
    </row>
    <row r="479" spans="6:9">
      <c r="F479" s="601"/>
      <c r="G479" s="601"/>
      <c r="I479" s="601"/>
    </row>
    <row r="480" spans="6:9">
      <c r="F480" s="601"/>
      <c r="G480" s="601"/>
      <c r="I480" s="601"/>
    </row>
    <row r="481" spans="6:9">
      <c r="F481" s="601"/>
      <c r="G481" s="601"/>
      <c r="I481" s="601"/>
    </row>
    <row r="482" spans="6:9">
      <c r="F482" s="601"/>
      <c r="G482" s="601"/>
      <c r="I482" s="601"/>
    </row>
    <row r="483" spans="6:9">
      <c r="F483" s="601"/>
      <c r="G483" s="601"/>
      <c r="I483" s="601"/>
    </row>
    <row r="484" spans="6:9">
      <c r="F484" s="601"/>
      <c r="G484" s="601"/>
      <c r="I484" s="601"/>
    </row>
    <row r="485" spans="6:9">
      <c r="F485" s="601"/>
      <c r="G485" s="601"/>
      <c r="I485" s="601"/>
    </row>
    <row r="486" spans="6:9">
      <c r="F486" s="603"/>
      <c r="G486" s="603"/>
      <c r="I486" s="603"/>
    </row>
    <row r="487" spans="6:9">
      <c r="F487" s="603"/>
      <c r="G487" s="603"/>
      <c r="I487" s="603"/>
    </row>
    <row r="488" spans="6:9">
      <c r="F488" s="603"/>
      <c r="G488" s="603"/>
      <c r="I488" s="603"/>
    </row>
    <row r="489" spans="6:9">
      <c r="F489" s="603"/>
      <c r="G489" s="603"/>
      <c r="I489" s="603"/>
    </row>
    <row r="490" spans="6:9">
      <c r="F490" s="603"/>
      <c r="G490" s="603"/>
      <c r="I490" s="603"/>
    </row>
    <row r="491" spans="6:9">
      <c r="F491" s="603"/>
      <c r="G491" s="603"/>
      <c r="I491" s="603"/>
    </row>
    <row r="492" spans="6:9">
      <c r="F492" s="603"/>
      <c r="G492" s="603"/>
      <c r="I492" s="603"/>
    </row>
    <row r="493" spans="6:9">
      <c r="F493" s="603"/>
      <c r="G493" s="603"/>
      <c r="I493" s="603"/>
    </row>
    <row r="494" spans="6:9">
      <c r="F494" s="603"/>
      <c r="G494" s="603"/>
      <c r="I494" s="603"/>
    </row>
    <row r="495" spans="6:9">
      <c r="F495" s="603"/>
      <c r="G495" s="603"/>
      <c r="I495" s="603"/>
    </row>
    <row r="496" spans="6:9">
      <c r="F496" s="603"/>
      <c r="G496" s="603"/>
      <c r="I496" s="603"/>
    </row>
    <row r="497" spans="6:9">
      <c r="F497" s="603"/>
      <c r="G497" s="603"/>
      <c r="I497" s="603"/>
    </row>
    <row r="498" spans="6:9">
      <c r="F498" s="603"/>
      <c r="G498" s="603"/>
      <c r="I498" s="603"/>
    </row>
    <row r="499" spans="6:9">
      <c r="F499" s="603"/>
      <c r="G499" s="603"/>
      <c r="I499" s="603"/>
    </row>
    <row r="500" spans="6:9">
      <c r="F500" s="603"/>
      <c r="G500" s="603"/>
      <c r="I500" s="603"/>
    </row>
    <row r="501" spans="6:9">
      <c r="F501" s="603"/>
      <c r="G501" s="603"/>
      <c r="I501" s="603"/>
    </row>
    <row r="502" spans="6:9">
      <c r="F502" s="603"/>
      <c r="G502" s="603"/>
      <c r="I502" s="603"/>
    </row>
    <row r="503" spans="6:9">
      <c r="F503" s="603"/>
      <c r="G503" s="603"/>
      <c r="I503" s="603"/>
    </row>
    <row r="504" spans="6:9">
      <c r="F504" s="603"/>
      <c r="G504" s="603"/>
      <c r="I504" s="603"/>
    </row>
    <row r="505" spans="6:9">
      <c r="F505" s="603"/>
      <c r="G505" s="603"/>
      <c r="I505" s="603"/>
    </row>
    <row r="506" spans="6:9">
      <c r="F506" s="603"/>
      <c r="G506" s="603"/>
      <c r="I506" s="603"/>
    </row>
    <row r="507" spans="6:9">
      <c r="F507" s="603"/>
      <c r="G507" s="603"/>
      <c r="I507" s="603"/>
    </row>
    <row r="508" spans="6:9">
      <c r="F508" s="603"/>
      <c r="G508" s="603"/>
      <c r="I508" s="603"/>
    </row>
    <row r="509" spans="6:9">
      <c r="F509" s="603"/>
      <c r="G509" s="603"/>
      <c r="I509" s="603"/>
    </row>
    <row r="510" spans="6:9">
      <c r="F510" s="603"/>
      <c r="G510" s="603"/>
      <c r="I510" s="603"/>
    </row>
    <row r="511" spans="6:9">
      <c r="F511" s="603"/>
      <c r="G511" s="603"/>
      <c r="I511" s="603"/>
    </row>
    <row r="512" spans="6:9">
      <c r="F512" s="603"/>
      <c r="G512" s="603"/>
      <c r="I512" s="603"/>
    </row>
    <row r="513" spans="6:9">
      <c r="F513" s="603"/>
      <c r="G513" s="603"/>
      <c r="I513" s="603"/>
    </row>
    <row r="514" spans="6:9">
      <c r="F514" s="603"/>
      <c r="G514" s="603"/>
      <c r="I514" s="603"/>
    </row>
    <row r="515" spans="6:9">
      <c r="F515" s="603"/>
      <c r="G515" s="603"/>
      <c r="I515" s="603"/>
    </row>
    <row r="516" spans="6:9">
      <c r="F516" s="603"/>
      <c r="G516" s="603"/>
      <c r="I516" s="603"/>
    </row>
    <row r="517" spans="6:9">
      <c r="F517" s="603"/>
      <c r="G517" s="603"/>
      <c r="I517" s="603"/>
    </row>
    <row r="518" spans="6:9">
      <c r="F518" s="603"/>
      <c r="G518" s="603"/>
      <c r="I518" s="603"/>
    </row>
    <row r="519" spans="6:9">
      <c r="F519" s="603"/>
      <c r="G519" s="603"/>
      <c r="I519" s="603"/>
    </row>
    <row r="520" spans="6:9">
      <c r="F520" s="603"/>
      <c r="G520" s="603"/>
      <c r="I520" s="603"/>
    </row>
    <row r="521" spans="6:9">
      <c r="F521" s="603"/>
      <c r="G521" s="603"/>
      <c r="I521" s="603"/>
    </row>
    <row r="522" spans="6:9">
      <c r="F522" s="603"/>
      <c r="G522" s="603"/>
      <c r="I522" s="603"/>
    </row>
    <row r="523" spans="6:9">
      <c r="F523" s="603"/>
      <c r="G523" s="603"/>
      <c r="I523" s="603"/>
    </row>
    <row r="524" spans="6:9">
      <c r="F524" s="603"/>
      <c r="G524" s="603"/>
      <c r="I524" s="603"/>
    </row>
    <row r="525" spans="6:9">
      <c r="F525" s="603"/>
      <c r="G525" s="603"/>
      <c r="I525" s="603"/>
    </row>
    <row r="526" spans="6:9">
      <c r="F526" s="603"/>
      <c r="G526" s="603"/>
      <c r="I526" s="603"/>
    </row>
    <row r="527" spans="6:9">
      <c r="F527" s="603"/>
      <c r="G527" s="603"/>
      <c r="I527" s="603"/>
    </row>
    <row r="528" spans="6:9">
      <c r="F528" s="603"/>
      <c r="G528" s="603"/>
      <c r="I528" s="603"/>
    </row>
    <row r="529" spans="6:9">
      <c r="F529" s="603"/>
      <c r="G529" s="603"/>
      <c r="I529" s="603"/>
    </row>
    <row r="530" spans="6:9">
      <c r="F530" s="603"/>
      <c r="G530" s="603"/>
      <c r="I530" s="603"/>
    </row>
    <row r="531" spans="6:9">
      <c r="F531" s="603"/>
      <c r="G531" s="603"/>
      <c r="I531" s="603"/>
    </row>
    <row r="532" spans="6:9">
      <c r="F532" s="603"/>
      <c r="G532" s="603"/>
      <c r="I532" s="603"/>
    </row>
    <row r="533" spans="6:9">
      <c r="F533" s="603"/>
      <c r="G533" s="603"/>
      <c r="I533" s="603"/>
    </row>
    <row r="534" spans="6:9">
      <c r="F534" s="603"/>
      <c r="G534" s="603"/>
      <c r="I534" s="603"/>
    </row>
    <row r="535" spans="6:9">
      <c r="F535" s="603"/>
      <c r="G535" s="603"/>
      <c r="I535" s="603"/>
    </row>
    <row r="536" spans="6:9">
      <c r="F536" s="603"/>
      <c r="G536" s="603"/>
      <c r="I536" s="603"/>
    </row>
    <row r="537" spans="6:9">
      <c r="F537" s="603"/>
      <c r="G537" s="603"/>
      <c r="I537" s="603"/>
    </row>
    <row r="538" spans="6:9">
      <c r="F538" s="603"/>
      <c r="G538" s="603"/>
      <c r="I538" s="603"/>
    </row>
    <row r="539" spans="6:9">
      <c r="F539" s="603"/>
      <c r="G539" s="603"/>
      <c r="I539" s="603"/>
    </row>
    <row r="540" spans="6:9">
      <c r="F540" s="603"/>
      <c r="G540" s="603"/>
      <c r="I540" s="603"/>
    </row>
    <row r="541" spans="6:9">
      <c r="F541" s="603"/>
      <c r="G541" s="603"/>
      <c r="I541" s="603"/>
    </row>
  </sheetData>
  <mergeCells count="13">
    <mergeCell ref="A455:E455"/>
    <mergeCell ref="A55:I55"/>
    <mergeCell ref="F56:I56"/>
    <mergeCell ref="A57:D57"/>
    <mergeCell ref="E57:E58"/>
    <mergeCell ref="F57:H57"/>
    <mergeCell ref="I57:I58"/>
    <mergeCell ref="A1:I1"/>
    <mergeCell ref="F2:I2"/>
    <mergeCell ref="A3:D3"/>
    <mergeCell ref="E3:E4"/>
    <mergeCell ref="F3:H3"/>
    <mergeCell ref="I3:I4"/>
  </mergeCells>
  <printOptions horizontalCentered="1"/>
  <pageMargins left="0.7" right="0.7" top="1.25" bottom="0.7" header="0.5" footer="0.25"/>
  <pageSetup paperSize="9" scale="79" firstPageNumber="21" fitToWidth="0" fitToHeight="0" orientation="portrait" useFirstPageNumber="1" horizontalDpi="300" verticalDpi="300" r:id="rId1"/>
  <headerFooter alignWithMargins="0">
    <oddHeader xml:space="preserve">&amp;C&amp;"+,Regular"&amp;20
&amp;"+,Bold"____________________________________________________________&amp;R&amp;"+,Regular"&amp;12
  مملكة البحرين 
  الحساب الختامي الموحد للدولة للسنة المالية المنتهية في 31 ديسمبر 2014
</oddHeader>
    <oddFooter>&amp;C&amp;"Arabic Transparent,Bold"&amp;20____________________________________________________________&amp;"Arabic Transparent,Regular"&amp;14
&amp;"+,Regular"&amp;16&amp;P</oddFooter>
  </headerFooter>
  <rowBreaks count="8" manualBreakCount="8">
    <brk id="54" max="8" man="1"/>
    <brk id="107" max="8" man="1"/>
    <brk id="155" max="8" man="1"/>
    <brk id="210" max="8" man="1"/>
    <brk id="260" max="8" man="1"/>
    <brk id="312" max="8" man="1"/>
    <brk id="364" max="8" man="1"/>
    <brk id="414"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15"/>
  <sheetViews>
    <sheetView rightToLeft="1" view="pageBreakPreview" zoomScaleNormal="100" zoomScaleSheetLayoutView="100" workbookViewId="0">
      <selection activeCell="B26" sqref="B26"/>
    </sheetView>
  </sheetViews>
  <sheetFormatPr defaultRowHeight="21.75" customHeight="1"/>
  <cols>
    <col min="1" max="1" width="35.42578125" style="17" customWidth="1"/>
    <col min="2" max="3" width="14.85546875" style="620" customWidth="1"/>
    <col min="4" max="4" width="9.28515625" style="621" customWidth="1"/>
    <col min="5" max="5" width="14.85546875" style="620" customWidth="1"/>
    <col min="6" max="16384" width="9.140625" style="17"/>
  </cols>
  <sheetData>
    <row r="1" spans="1:5" s="606" customFormat="1" ht="30.95" customHeight="1">
      <c r="A1" s="605" t="s">
        <v>916</v>
      </c>
      <c r="B1" s="605"/>
      <c r="C1" s="605"/>
      <c r="D1" s="605"/>
      <c r="E1" s="605"/>
    </row>
    <row r="2" spans="1:5" ht="21.6" customHeight="1">
      <c r="A2" s="607"/>
      <c r="B2" s="607"/>
      <c r="C2" s="607"/>
      <c r="D2" s="607"/>
      <c r="E2" s="608" t="s">
        <v>517</v>
      </c>
    </row>
    <row r="3" spans="1:5" ht="18" customHeight="1">
      <c r="A3" s="434" t="s">
        <v>213</v>
      </c>
      <c r="B3" s="456">
        <v>2014</v>
      </c>
      <c r="C3" s="456"/>
      <c r="D3" s="456"/>
      <c r="E3" s="457" t="s">
        <v>830</v>
      </c>
    </row>
    <row r="4" spans="1:5" s="30" customFormat="1" ht="32.25" customHeight="1">
      <c r="A4" s="455"/>
      <c r="B4" s="173" t="s">
        <v>572</v>
      </c>
      <c r="C4" s="609" t="s">
        <v>568</v>
      </c>
      <c r="D4" s="610" t="s">
        <v>246</v>
      </c>
      <c r="E4" s="440"/>
    </row>
    <row r="5" spans="1:5" s="614" customFormat="1" ht="19.350000000000001" customHeight="1">
      <c r="A5" s="611" t="s">
        <v>294</v>
      </c>
      <c r="B5" s="612">
        <v>160536756</v>
      </c>
      <c r="C5" s="612">
        <v>148584334</v>
      </c>
      <c r="D5" s="613">
        <v>93</v>
      </c>
      <c r="E5" s="612">
        <v>144592181</v>
      </c>
    </row>
    <row r="6" spans="1:5" s="615" customFormat="1" ht="19.350000000000001" customHeight="1">
      <c r="A6" s="611" t="s">
        <v>905</v>
      </c>
      <c r="B6" s="612">
        <v>13045459</v>
      </c>
      <c r="C6" s="612">
        <v>13020541</v>
      </c>
      <c r="D6" s="613">
        <v>100</v>
      </c>
      <c r="E6" s="612">
        <v>10637371</v>
      </c>
    </row>
    <row r="7" spans="1:5" s="615" customFormat="1" ht="19.350000000000001" customHeight="1">
      <c r="A7" s="611" t="s">
        <v>619</v>
      </c>
      <c r="B7" s="612">
        <v>114541970</v>
      </c>
      <c r="C7" s="612">
        <v>114422620</v>
      </c>
      <c r="D7" s="613">
        <v>100</v>
      </c>
      <c r="E7" s="612">
        <v>104947340</v>
      </c>
    </row>
    <row r="8" spans="1:5" s="615" customFormat="1" ht="19.350000000000001" customHeight="1">
      <c r="A8" s="611" t="s">
        <v>818</v>
      </c>
      <c r="B8" s="612">
        <v>67000000</v>
      </c>
      <c r="C8" s="612">
        <v>57314788</v>
      </c>
      <c r="D8" s="613">
        <v>86</v>
      </c>
      <c r="E8" s="612">
        <v>51080293</v>
      </c>
    </row>
    <row r="9" spans="1:5" s="615" customFormat="1" ht="19.350000000000001" customHeight="1">
      <c r="A9" s="611" t="s">
        <v>815</v>
      </c>
      <c r="B9" s="612">
        <v>17044693</v>
      </c>
      <c r="C9" s="612">
        <v>17044693</v>
      </c>
      <c r="D9" s="613">
        <v>100</v>
      </c>
      <c r="E9" s="612">
        <v>16719491</v>
      </c>
    </row>
    <row r="10" spans="1:5" s="615" customFormat="1" ht="19.350000000000001" customHeight="1">
      <c r="A10" s="611" t="s">
        <v>229</v>
      </c>
      <c r="B10" s="612">
        <v>2802437</v>
      </c>
      <c r="C10" s="612">
        <v>2802437</v>
      </c>
      <c r="D10" s="613">
        <v>100</v>
      </c>
      <c r="E10" s="612">
        <v>515317</v>
      </c>
    </row>
    <row r="11" spans="1:5" s="615" customFormat="1" ht="19.350000000000001" customHeight="1">
      <c r="A11" s="611" t="s">
        <v>635</v>
      </c>
      <c r="B11" s="612">
        <v>14000000</v>
      </c>
      <c r="C11" s="225">
        <v>0</v>
      </c>
      <c r="D11" s="616" t="s">
        <v>516</v>
      </c>
      <c r="E11" s="225">
        <v>0</v>
      </c>
    </row>
    <row r="12" spans="1:5" s="615" customFormat="1" ht="19.350000000000001" customHeight="1">
      <c r="A12" s="611" t="s">
        <v>320</v>
      </c>
      <c r="B12" s="612">
        <v>17000000</v>
      </c>
      <c r="C12" s="612">
        <v>13761592</v>
      </c>
      <c r="D12" s="613">
        <v>81</v>
      </c>
      <c r="E12" s="612">
        <v>17001378</v>
      </c>
    </row>
    <row r="13" spans="1:5" s="615" customFormat="1" ht="19.350000000000001" customHeight="1">
      <c r="A13" s="611" t="s">
        <v>292</v>
      </c>
      <c r="B13" s="612">
        <v>26000000</v>
      </c>
      <c r="C13" s="612">
        <v>20062815</v>
      </c>
      <c r="D13" s="613">
        <v>77</v>
      </c>
      <c r="E13" s="612">
        <v>19000000</v>
      </c>
    </row>
    <row r="14" spans="1:5" s="615" customFormat="1" ht="19.350000000000001" customHeight="1">
      <c r="A14" s="611" t="s">
        <v>798</v>
      </c>
      <c r="B14" s="612">
        <v>92608207</v>
      </c>
      <c r="C14" s="612">
        <v>92608207</v>
      </c>
      <c r="D14" s="613">
        <v>100</v>
      </c>
      <c r="E14" s="612">
        <v>77875907</v>
      </c>
    </row>
    <row r="15" spans="1:5" s="615" customFormat="1" ht="19.350000000000001" customHeight="1">
      <c r="A15" s="611" t="s">
        <v>906</v>
      </c>
      <c r="B15" s="612">
        <v>48761700</v>
      </c>
      <c r="C15" s="612">
        <v>48761700</v>
      </c>
      <c r="D15" s="613">
        <v>100</v>
      </c>
      <c r="E15" s="612">
        <v>47466700</v>
      </c>
    </row>
    <row r="16" spans="1:5" s="615" customFormat="1" ht="19.350000000000001" customHeight="1">
      <c r="A16" s="611" t="s">
        <v>228</v>
      </c>
      <c r="B16" s="612">
        <v>14920000</v>
      </c>
      <c r="C16" s="612">
        <v>13728314</v>
      </c>
      <c r="D16" s="613">
        <v>92</v>
      </c>
      <c r="E16" s="612">
        <v>6120765</v>
      </c>
    </row>
    <row r="17" spans="1:5" s="615" customFormat="1" ht="19.350000000000001" customHeight="1">
      <c r="A17" s="611" t="s">
        <v>295</v>
      </c>
      <c r="B17" s="612">
        <v>227355339</v>
      </c>
      <c r="C17" s="612">
        <v>227355339</v>
      </c>
      <c r="D17" s="613">
        <v>100</v>
      </c>
      <c r="E17" s="612">
        <v>192262944</v>
      </c>
    </row>
    <row r="18" spans="1:5" s="615" customFormat="1" ht="18" hidden="1" customHeight="1">
      <c r="A18" s="611" t="s">
        <v>816</v>
      </c>
      <c r="B18" s="612">
        <v>0</v>
      </c>
      <c r="C18" s="612">
        <v>0</v>
      </c>
      <c r="D18" s="613"/>
      <c r="E18" s="612">
        <v>0</v>
      </c>
    </row>
    <row r="19" spans="1:5" s="615" customFormat="1" ht="19.350000000000001" customHeight="1">
      <c r="A19" s="617" t="s">
        <v>907</v>
      </c>
      <c r="B19" s="612">
        <v>62607042</v>
      </c>
      <c r="C19" s="612">
        <v>28892884</v>
      </c>
      <c r="D19" s="613">
        <v>46</v>
      </c>
      <c r="E19" s="612">
        <v>19718426</v>
      </c>
    </row>
    <row r="20" spans="1:5" s="615" customFormat="1" ht="21" customHeight="1" thickBot="1">
      <c r="A20" s="431" t="s">
        <v>2</v>
      </c>
      <c r="B20" s="618">
        <f>SUM(B5:B19)</f>
        <v>878223603</v>
      </c>
      <c r="C20" s="618">
        <f>SUM(C5:C19)</f>
        <v>798360264</v>
      </c>
      <c r="D20" s="619">
        <v>91</v>
      </c>
      <c r="E20" s="618">
        <f>SUM(E5:E19)</f>
        <v>707938113</v>
      </c>
    </row>
    <row r="21" spans="1:5" ht="21.75" customHeight="1" thickTop="1"/>
    <row r="22" spans="1:5" ht="21.75" customHeight="1">
      <c r="A22" s="622"/>
      <c r="B22" s="622"/>
      <c r="C22" s="622"/>
    </row>
    <row r="115" spans="4:4" ht="21.75" customHeight="1">
      <c r="D115" s="62"/>
    </row>
  </sheetData>
  <mergeCells count="5">
    <mergeCell ref="A1:E1"/>
    <mergeCell ref="B3:D3"/>
    <mergeCell ref="A3:A4"/>
    <mergeCell ref="E3:E4"/>
    <mergeCell ref="A22:C22"/>
  </mergeCells>
  <phoneticPr fontId="0" type="noConversion"/>
  <printOptions horizontalCentered="1"/>
  <pageMargins left="0.7" right="0.7" top="1.25" bottom="0.7" header="0.5" footer="0.25"/>
  <pageSetup paperSize="9" firstPageNumber="30" orientation="portrait" useFirstPageNumber="1" horizontalDpi="300" verticalDpi="300" r:id="rId1"/>
  <headerFooter alignWithMargins="0">
    <oddHeader>&amp;L &amp;C
&amp;"+,Bold"&amp;20_______________________________________________________________&amp;R&amp;"+,Regular"&amp;11  
  مملكة البحرين 
  الحساب الختامي الموحد للدولة للسنة المالية المنتهية في 31 ديسمبر 2014</oddHeader>
    <oddFooter>&amp;C&amp;"Arabic Transparent,Bold"&amp;20______________________________________________
&amp;"+,Regular"&amp;14&amp;P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50"/>
  <sheetViews>
    <sheetView rightToLeft="1" view="pageBreakPreview" topLeftCell="A14" zoomScaleNormal="100" zoomScaleSheetLayoutView="100" workbookViewId="0">
      <selection sqref="A1:E1"/>
    </sheetView>
  </sheetViews>
  <sheetFormatPr defaultColWidth="7.42578125" defaultRowHeight="21.75" customHeight="1"/>
  <cols>
    <col min="1" max="1" width="45.42578125" style="82" customWidth="1"/>
    <col min="2" max="2" width="13.42578125" style="25" customWidth="1"/>
    <col min="3" max="3" width="14.85546875" style="25" customWidth="1"/>
    <col min="4" max="4" width="10.140625" style="62" customWidth="1"/>
    <col min="5" max="5" width="13.42578125" style="25" customWidth="1"/>
    <col min="6" max="16384" width="7.42578125" style="81"/>
  </cols>
  <sheetData>
    <row r="1" spans="1:5" s="90" customFormat="1" ht="30.95" customHeight="1">
      <c r="A1" s="454" t="s">
        <v>563</v>
      </c>
      <c r="B1" s="454"/>
      <c r="C1" s="454"/>
      <c r="D1" s="454"/>
      <c r="E1" s="454"/>
    </row>
    <row r="2" spans="1:5" ht="21.6" customHeight="1">
      <c r="A2" s="176"/>
      <c r="B2" s="176"/>
      <c r="C2" s="176"/>
      <c r="D2" s="176"/>
      <c r="E2" s="373" t="s">
        <v>517</v>
      </c>
    </row>
    <row r="3" spans="1:5" s="17" customFormat="1" ht="18" customHeight="1">
      <c r="A3" s="434" t="s">
        <v>212</v>
      </c>
      <c r="B3" s="456">
        <v>2014</v>
      </c>
      <c r="C3" s="456"/>
      <c r="D3" s="456"/>
      <c r="E3" s="457" t="s">
        <v>830</v>
      </c>
    </row>
    <row r="4" spans="1:5" s="30" customFormat="1" ht="31.5">
      <c r="A4" s="455"/>
      <c r="B4" s="173" t="s">
        <v>572</v>
      </c>
      <c r="C4" s="175" t="s">
        <v>568</v>
      </c>
      <c r="D4" s="174" t="s">
        <v>246</v>
      </c>
      <c r="E4" s="440"/>
    </row>
    <row r="5" spans="1:5" s="84" customFormat="1" ht="15.75">
      <c r="A5" s="86" t="s">
        <v>570</v>
      </c>
      <c r="B5" s="225">
        <v>0</v>
      </c>
      <c r="C5" s="225">
        <v>0</v>
      </c>
      <c r="D5" s="210">
        <v>0</v>
      </c>
      <c r="E5" s="24">
        <v>534291</v>
      </c>
    </row>
    <row r="6" spans="1:5" s="84" customFormat="1" ht="14.25">
      <c r="A6" s="86" t="s">
        <v>194</v>
      </c>
      <c r="B6" s="24">
        <v>36983077</v>
      </c>
      <c r="C6" s="24">
        <v>19650560</v>
      </c>
      <c r="D6" s="208">
        <f>C6/B6*100</f>
        <v>53.133923929585414</v>
      </c>
      <c r="E6" s="24">
        <v>23072323</v>
      </c>
    </row>
    <row r="7" spans="1:5" s="84" customFormat="1" ht="18" customHeight="1">
      <c r="A7" s="86" t="s">
        <v>261</v>
      </c>
      <c r="B7" s="24">
        <v>208000</v>
      </c>
      <c r="C7" s="24">
        <v>208000</v>
      </c>
      <c r="D7" s="208">
        <f>C7/B7*100</f>
        <v>100</v>
      </c>
      <c r="E7" s="24">
        <v>832753</v>
      </c>
    </row>
    <row r="8" spans="1:5" s="84" customFormat="1" ht="18" customHeight="1">
      <c r="A8" s="86" t="s">
        <v>806</v>
      </c>
      <c r="B8" s="24">
        <v>200000</v>
      </c>
      <c r="C8" s="24">
        <v>137000</v>
      </c>
      <c r="D8" s="208">
        <f>C8/B8*100</f>
        <v>68.5</v>
      </c>
      <c r="E8" s="408" t="s">
        <v>516</v>
      </c>
    </row>
    <row r="9" spans="1:5" s="84" customFormat="1" ht="18" customHeight="1">
      <c r="A9" s="86" t="s">
        <v>195</v>
      </c>
      <c r="B9" s="24">
        <v>6315267</v>
      </c>
      <c r="C9" s="24">
        <v>215690</v>
      </c>
      <c r="D9" s="208">
        <f t="shared" ref="D9:D31" si="0">C9/B9*100</f>
        <v>3.4153742034976506</v>
      </c>
      <c r="E9" s="24">
        <v>72155</v>
      </c>
    </row>
    <row r="10" spans="1:5" s="84" customFormat="1" ht="18" customHeight="1">
      <c r="A10" s="86" t="s">
        <v>887</v>
      </c>
      <c r="B10" s="24">
        <v>49725</v>
      </c>
      <c r="C10" s="24">
        <v>44200</v>
      </c>
      <c r="D10" s="208">
        <f t="shared" si="0"/>
        <v>88.888888888888886</v>
      </c>
      <c r="E10" s="24">
        <v>66300</v>
      </c>
    </row>
    <row r="11" spans="1:5" s="84" customFormat="1" ht="18" customHeight="1">
      <c r="A11" s="86" t="s">
        <v>527</v>
      </c>
      <c r="B11" s="24">
        <v>1998203</v>
      </c>
      <c r="C11" s="24">
        <v>690458</v>
      </c>
      <c r="D11" s="208">
        <f t="shared" si="0"/>
        <v>34.553946721128938</v>
      </c>
      <c r="E11" s="24">
        <v>958867</v>
      </c>
    </row>
    <row r="12" spans="1:5" s="84" customFormat="1" ht="18" customHeight="1">
      <c r="A12" s="86" t="s">
        <v>196</v>
      </c>
      <c r="B12" s="24">
        <v>17467494</v>
      </c>
      <c r="C12" s="24">
        <v>6576258</v>
      </c>
      <c r="D12" s="208">
        <f t="shared" si="0"/>
        <v>37.648548784387728</v>
      </c>
      <c r="E12" s="24">
        <v>10446290</v>
      </c>
    </row>
    <row r="13" spans="1:5" s="84" customFormat="1" ht="18" customHeight="1">
      <c r="A13" s="86" t="s">
        <v>197</v>
      </c>
      <c r="B13" s="24">
        <v>27752082</v>
      </c>
      <c r="C13" s="24">
        <v>11635577</v>
      </c>
      <c r="D13" s="208">
        <f t="shared" si="0"/>
        <v>41.926861559431828</v>
      </c>
      <c r="E13" s="24">
        <v>6272133</v>
      </c>
    </row>
    <row r="14" spans="1:5" s="84" customFormat="1" ht="46.5" customHeight="1">
      <c r="A14" s="289" t="s">
        <v>874</v>
      </c>
      <c r="B14" s="397">
        <v>23388775</v>
      </c>
      <c r="C14" s="397">
        <v>9089225</v>
      </c>
      <c r="D14" s="409">
        <f t="shared" si="0"/>
        <v>38.86148376732001</v>
      </c>
      <c r="E14" s="397">
        <v>4026287</v>
      </c>
    </row>
    <row r="15" spans="1:5" s="84" customFormat="1" ht="18" hidden="1" customHeight="1">
      <c r="A15" s="89" t="s">
        <v>329</v>
      </c>
      <c r="B15" s="24"/>
      <c r="C15" s="87"/>
      <c r="D15" s="208" t="e">
        <f t="shared" si="0"/>
        <v>#DIV/0!</v>
      </c>
      <c r="E15" s="87"/>
    </row>
    <row r="16" spans="1:5" s="84" customFormat="1" ht="18" customHeight="1">
      <c r="A16" s="86" t="s">
        <v>271</v>
      </c>
      <c r="B16" s="24">
        <v>633166</v>
      </c>
      <c r="C16" s="24">
        <v>137191</v>
      </c>
      <c r="D16" s="208">
        <f t="shared" si="0"/>
        <v>21.667461613542105</v>
      </c>
      <c r="E16" s="24">
        <v>102587</v>
      </c>
    </row>
    <row r="17" spans="1:5" s="84" customFormat="1" ht="18" customHeight="1">
      <c r="A17" s="86" t="s">
        <v>198</v>
      </c>
      <c r="B17" s="24">
        <v>19593504</v>
      </c>
      <c r="C17" s="24">
        <v>6154567</v>
      </c>
      <c r="D17" s="208">
        <f t="shared" si="0"/>
        <v>31.411262630716791</v>
      </c>
      <c r="E17" s="24">
        <v>3865258</v>
      </c>
    </row>
    <row r="18" spans="1:5" s="84" customFormat="1" ht="20.25" customHeight="1">
      <c r="A18" s="86" t="s">
        <v>590</v>
      </c>
      <c r="B18" s="24">
        <v>400000</v>
      </c>
      <c r="C18" s="24">
        <v>124662</v>
      </c>
      <c r="D18" s="208">
        <f t="shared" si="0"/>
        <v>31.165500000000002</v>
      </c>
      <c r="E18" s="408" t="s">
        <v>516</v>
      </c>
    </row>
    <row r="19" spans="1:5" s="84" customFormat="1" ht="18" customHeight="1">
      <c r="A19" s="86" t="s">
        <v>670</v>
      </c>
      <c r="B19" s="24">
        <v>2487080</v>
      </c>
      <c r="C19" s="24">
        <v>535785</v>
      </c>
      <c r="D19" s="208">
        <f t="shared" si="0"/>
        <v>21.542732843334353</v>
      </c>
      <c r="E19" s="24">
        <v>944366</v>
      </c>
    </row>
    <row r="20" spans="1:5" s="84" customFormat="1" ht="18" customHeight="1">
      <c r="A20" s="86" t="s">
        <v>908</v>
      </c>
      <c r="B20" s="24">
        <v>27813276</v>
      </c>
      <c r="C20" s="24">
        <v>9157618</v>
      </c>
      <c r="D20" s="208">
        <f t="shared" si="0"/>
        <v>32.925348312079457</v>
      </c>
      <c r="E20" s="24">
        <v>1829239</v>
      </c>
    </row>
    <row r="21" spans="1:5" s="84" customFormat="1" ht="18" customHeight="1">
      <c r="A21" s="86" t="s">
        <v>323</v>
      </c>
      <c r="B21" s="24">
        <v>147214194</v>
      </c>
      <c r="C21" s="24">
        <v>120389470</v>
      </c>
      <c r="D21" s="208">
        <f t="shared" si="0"/>
        <v>81.778439108935373</v>
      </c>
      <c r="E21" s="24">
        <v>125124677</v>
      </c>
    </row>
    <row r="22" spans="1:5" s="84" customFormat="1" ht="18" customHeight="1">
      <c r="A22" s="89" t="s">
        <v>669</v>
      </c>
      <c r="B22" s="24">
        <v>1809728</v>
      </c>
      <c r="C22" s="24">
        <v>278975</v>
      </c>
      <c r="D22" s="208">
        <f t="shared" si="0"/>
        <v>15.415299978781341</v>
      </c>
      <c r="E22" s="24">
        <v>264672</v>
      </c>
    </row>
    <row r="23" spans="1:5" s="84" customFormat="1" ht="18" hidden="1" customHeight="1">
      <c r="A23" s="86" t="s">
        <v>325</v>
      </c>
      <c r="B23" s="24"/>
      <c r="C23" s="24"/>
      <c r="D23" s="208" t="e">
        <f t="shared" si="0"/>
        <v>#DIV/0!</v>
      </c>
      <c r="E23" s="24"/>
    </row>
    <row r="24" spans="1:5" s="84" customFormat="1" ht="18" hidden="1" customHeight="1">
      <c r="A24" s="86" t="s">
        <v>324</v>
      </c>
      <c r="B24" s="87"/>
      <c r="C24" s="87"/>
      <c r="D24" s="208" t="e">
        <f t="shared" si="0"/>
        <v>#DIV/0!</v>
      </c>
      <c r="E24" s="87"/>
    </row>
    <row r="25" spans="1:5" s="84" customFormat="1" ht="18" customHeight="1">
      <c r="A25" s="86" t="s">
        <v>879</v>
      </c>
      <c r="B25" s="24">
        <v>153649827</v>
      </c>
      <c r="C25" s="24">
        <v>90937940</v>
      </c>
      <c r="D25" s="208">
        <f t="shared" si="0"/>
        <v>59.185188669298014</v>
      </c>
      <c r="E25" s="24">
        <v>124381380</v>
      </c>
    </row>
    <row r="26" spans="1:5" s="84" customFormat="1" ht="18" customHeight="1">
      <c r="A26" s="86" t="s">
        <v>863</v>
      </c>
      <c r="B26" s="24">
        <v>18022183</v>
      </c>
      <c r="C26" s="24">
        <v>3702149</v>
      </c>
      <c r="D26" s="208">
        <f t="shared" si="0"/>
        <v>20.542178491917433</v>
      </c>
      <c r="E26" s="24">
        <v>2173060</v>
      </c>
    </row>
    <row r="27" spans="1:5" s="84" customFormat="1" ht="18" customHeight="1">
      <c r="A27" s="86" t="s">
        <v>214</v>
      </c>
      <c r="B27" s="24">
        <v>22787709</v>
      </c>
      <c r="C27" s="24">
        <v>1941835</v>
      </c>
      <c r="D27" s="208">
        <f t="shared" si="0"/>
        <v>8.5214138902686525</v>
      </c>
      <c r="E27" s="24">
        <v>919006</v>
      </c>
    </row>
    <row r="28" spans="1:5" s="84" customFormat="1" ht="18" hidden="1" customHeight="1">
      <c r="A28" s="86" t="s">
        <v>200</v>
      </c>
      <c r="B28" s="24"/>
      <c r="C28" s="24"/>
      <c r="D28" s="208" t="e">
        <f t="shared" si="0"/>
        <v>#DIV/0!</v>
      </c>
      <c r="E28" s="24"/>
    </row>
    <row r="29" spans="1:5" s="84" customFormat="1" ht="18" customHeight="1">
      <c r="A29" s="86" t="s">
        <v>725</v>
      </c>
      <c r="B29" s="24">
        <v>321656</v>
      </c>
      <c r="C29" s="24">
        <v>288856</v>
      </c>
      <c r="D29" s="208">
        <f t="shared" si="0"/>
        <v>89.802770661825065</v>
      </c>
      <c r="E29" s="24">
        <v>392944</v>
      </c>
    </row>
    <row r="30" spans="1:5" s="84" customFormat="1" ht="18" hidden="1" customHeight="1">
      <c r="A30" s="86" t="s">
        <v>266</v>
      </c>
      <c r="D30" s="210">
        <v>0</v>
      </c>
      <c r="E30" s="207" t="s">
        <v>516</v>
      </c>
    </row>
    <row r="31" spans="1:5" s="84" customFormat="1" ht="18" customHeight="1">
      <c r="A31" s="86" t="s">
        <v>528</v>
      </c>
      <c r="B31" s="24">
        <v>200000</v>
      </c>
      <c r="C31" s="24">
        <v>113684</v>
      </c>
      <c r="D31" s="208">
        <f t="shared" si="0"/>
        <v>56.842000000000006</v>
      </c>
      <c r="E31" s="24">
        <v>121934</v>
      </c>
    </row>
    <row r="32" spans="1:5" s="84" customFormat="1" ht="18" customHeight="1">
      <c r="A32" s="86" t="s">
        <v>234</v>
      </c>
      <c r="B32" s="24">
        <v>215542475</v>
      </c>
      <c r="C32" s="24">
        <v>112184945</v>
      </c>
      <c r="D32" s="208">
        <f t="shared" ref="D32:D36" si="1">C32/B32*100</f>
        <v>52.047720524690092</v>
      </c>
      <c r="E32" s="24">
        <v>132461358</v>
      </c>
    </row>
    <row r="33" spans="1:5" s="84" customFormat="1" ht="18" customHeight="1">
      <c r="A33" s="88" t="s">
        <v>526</v>
      </c>
      <c r="B33" s="24">
        <v>15879988</v>
      </c>
      <c r="C33" s="24">
        <v>10218255</v>
      </c>
      <c r="D33" s="208">
        <f t="shared" si="1"/>
        <v>64.346742579402445</v>
      </c>
      <c r="E33" s="24">
        <v>5998187</v>
      </c>
    </row>
    <row r="34" spans="1:5" s="84" customFormat="1" ht="18" customHeight="1">
      <c r="A34" s="88" t="s">
        <v>609</v>
      </c>
      <c r="B34" s="24">
        <v>27307797</v>
      </c>
      <c r="C34" s="24">
        <v>19073668</v>
      </c>
      <c r="D34" s="208">
        <f t="shared" si="1"/>
        <v>69.846967150078058</v>
      </c>
      <c r="E34" s="24">
        <v>15803910</v>
      </c>
    </row>
    <row r="35" spans="1:5" s="84" customFormat="1" ht="18" hidden="1" customHeight="1">
      <c r="A35" s="86" t="s">
        <v>609</v>
      </c>
      <c r="B35" s="24"/>
      <c r="C35" s="24"/>
      <c r="D35" s="208" t="e">
        <f t="shared" si="1"/>
        <v>#DIV/0!</v>
      </c>
      <c r="E35" s="24"/>
    </row>
    <row r="36" spans="1:5" s="84" customFormat="1" ht="18" customHeight="1">
      <c r="A36" s="89" t="s">
        <v>809</v>
      </c>
      <c r="B36" s="24">
        <v>6000000</v>
      </c>
      <c r="C36" s="24">
        <v>6000000</v>
      </c>
      <c r="D36" s="208">
        <f t="shared" si="1"/>
        <v>100</v>
      </c>
      <c r="E36" s="408" t="s">
        <v>516</v>
      </c>
    </row>
    <row r="37" spans="1:5" s="84" customFormat="1" ht="18" customHeight="1">
      <c r="A37" s="86" t="s">
        <v>201</v>
      </c>
      <c r="B37" s="24">
        <v>1217388</v>
      </c>
      <c r="C37" s="87">
        <v>213833</v>
      </c>
      <c r="D37" s="208">
        <f t="shared" ref="D37:D39" si="2">C37/B37*100</f>
        <v>17.564901247589102</v>
      </c>
      <c r="E37" s="87">
        <v>152498</v>
      </c>
    </row>
    <row r="38" spans="1:5" s="84" customFormat="1" ht="18" customHeight="1">
      <c r="A38" s="86" t="s">
        <v>862</v>
      </c>
      <c r="B38" s="24">
        <v>9188735</v>
      </c>
      <c r="C38" s="24">
        <v>1449195</v>
      </c>
      <c r="D38" s="208">
        <f t="shared" si="2"/>
        <v>15.771430996758532</v>
      </c>
      <c r="E38" s="24">
        <v>967080</v>
      </c>
    </row>
    <row r="39" spans="1:5" s="84" customFormat="1" ht="18" customHeight="1">
      <c r="A39" s="86" t="s">
        <v>724</v>
      </c>
      <c r="B39" s="24">
        <v>270717</v>
      </c>
      <c r="C39" s="24">
        <v>184630</v>
      </c>
      <c r="D39" s="208">
        <f t="shared" si="2"/>
        <v>68.200371605772816</v>
      </c>
      <c r="E39" s="24">
        <v>81730</v>
      </c>
    </row>
    <row r="40" spans="1:5" s="84" customFormat="1" ht="18" customHeight="1">
      <c r="A40" s="86" t="s">
        <v>529</v>
      </c>
      <c r="B40" s="24">
        <v>3511335</v>
      </c>
      <c r="C40" s="24">
        <v>2608839</v>
      </c>
      <c r="D40" s="208">
        <f t="shared" ref="D40:D45" si="3">C40/B40*100</f>
        <v>74.297638932201011</v>
      </c>
      <c r="E40" s="24">
        <v>1424044</v>
      </c>
    </row>
    <row r="41" spans="1:5" s="84" customFormat="1" ht="18" customHeight="1">
      <c r="A41" s="86" t="s">
        <v>215</v>
      </c>
      <c r="B41" s="24">
        <v>5081818</v>
      </c>
      <c r="C41" s="24">
        <v>1776818</v>
      </c>
      <c r="D41" s="208">
        <f t="shared" si="3"/>
        <v>34.964219497825383</v>
      </c>
      <c r="E41" s="24">
        <v>2779903</v>
      </c>
    </row>
    <row r="42" spans="1:5" s="84" customFormat="1" ht="18" customHeight="1">
      <c r="A42" s="86" t="s">
        <v>242</v>
      </c>
      <c r="B42" s="24">
        <v>9754755</v>
      </c>
      <c r="C42" s="24">
        <v>1255961</v>
      </c>
      <c r="D42" s="208">
        <f t="shared" si="3"/>
        <v>12.875372062137902</v>
      </c>
      <c r="E42" s="24">
        <v>1717075</v>
      </c>
    </row>
    <row r="43" spans="1:5" s="84" customFormat="1" ht="17.25" customHeight="1">
      <c r="A43" s="86" t="s">
        <v>318</v>
      </c>
      <c r="B43" s="24">
        <v>4652150</v>
      </c>
      <c r="C43" s="24">
        <v>1626679</v>
      </c>
      <c r="D43" s="208">
        <f t="shared" si="3"/>
        <v>34.96617692894683</v>
      </c>
      <c r="E43" s="24">
        <v>1473515</v>
      </c>
    </row>
    <row r="44" spans="1:5" s="84" customFormat="1" ht="18" customHeight="1">
      <c r="A44" s="288" t="s">
        <v>834</v>
      </c>
      <c r="B44" s="24">
        <v>17860000</v>
      </c>
      <c r="C44" s="24">
        <v>9702410</v>
      </c>
      <c r="D44" s="208">
        <f t="shared" si="3"/>
        <v>54.324804031354979</v>
      </c>
      <c r="E44" s="24">
        <v>7441386</v>
      </c>
    </row>
    <row r="45" spans="1:5" s="84" customFormat="1" ht="26.25" customHeight="1" thickBot="1">
      <c r="A45" s="85" t="s">
        <v>2</v>
      </c>
      <c r="B45" s="58">
        <f>SUM(B5:B44)</f>
        <v>825562104</v>
      </c>
      <c r="C45" s="58">
        <f>SUM(C5:C44)</f>
        <v>448304933</v>
      </c>
      <c r="D45" s="209">
        <f t="shared" si="3"/>
        <v>54.302993176149961</v>
      </c>
      <c r="E45" s="206">
        <f>SUM(E5:E44)</f>
        <v>476701208</v>
      </c>
    </row>
    <row r="46" spans="1:5" ht="21.75" customHeight="1" thickTop="1">
      <c r="A46" s="83"/>
    </row>
    <row r="47" spans="1:5" ht="21.75" customHeight="1">
      <c r="A47" s="83"/>
    </row>
    <row r="48" spans="1:5" ht="21.75" customHeight="1">
      <c r="A48" s="83"/>
    </row>
    <row r="49" spans="1:1" ht="21.75" customHeight="1">
      <c r="A49" s="83"/>
    </row>
    <row r="50" spans="1:1" ht="21.75" customHeight="1">
      <c r="A50" s="83"/>
    </row>
  </sheetData>
  <mergeCells count="4">
    <mergeCell ref="A1:E1"/>
    <mergeCell ref="A3:A4"/>
    <mergeCell ref="B3:D3"/>
    <mergeCell ref="E3:E4"/>
  </mergeCells>
  <printOptions horizontalCentered="1"/>
  <pageMargins left="0.7" right="0.7" top="1.25" bottom="0.7" header="0.5" footer="0.25"/>
  <pageSetup paperSize="9" scale="91" firstPageNumber="31" orientation="portrait" useFirstPageNumber="1" horizontalDpi="300" verticalDpi="300" r:id="rId1"/>
  <headerFooter alignWithMargins="0">
    <oddHeader>&amp;C&amp;"+,Bold"&amp;20
________________________________________________________&amp;R&amp;"+,Regular"&amp;11
  مملكة البحرين 
  الحساب الختامي الموحد للدولة للسنة المالية المنتهية في 31 ديسمبر 2014</oddHeader>
    <oddFooter>&amp;C&amp;"Arabic Transparent,Bold"&amp;20_____________________________________________________&amp;"Arabic Transparent,Regular"&amp;14
&amp;"+,Regular"&amp;P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15"/>
  <sheetViews>
    <sheetView rightToLeft="1" view="pageBreakPreview" topLeftCell="A7" zoomScaleNormal="100" zoomScaleSheetLayoutView="100" zoomScalePageLayoutView="110" workbookViewId="0">
      <selection sqref="A1:D1"/>
    </sheetView>
  </sheetViews>
  <sheetFormatPr defaultRowHeight="13.5"/>
  <cols>
    <col min="1" max="1" width="35.5703125" style="94" customWidth="1"/>
    <col min="2" max="2" width="12" style="91" customWidth="1"/>
    <col min="3" max="3" width="19.28515625" style="93" customWidth="1"/>
    <col min="4" max="4" width="19" style="92" customWidth="1"/>
    <col min="5" max="5" width="10.5703125" style="91" bestFit="1" customWidth="1"/>
    <col min="6" max="7" width="9.140625" style="91"/>
    <col min="8" max="8" width="12.85546875" style="91" customWidth="1"/>
    <col min="9" max="9" width="9.7109375" style="91" customWidth="1"/>
    <col min="10" max="16384" width="9.140625" style="91"/>
  </cols>
  <sheetData>
    <row r="1" spans="1:9" ht="30.95" customHeight="1">
      <c r="A1" s="458" t="s">
        <v>296</v>
      </c>
      <c r="B1" s="459"/>
      <c r="C1" s="459"/>
      <c r="D1" s="459"/>
    </row>
    <row r="2" spans="1:9" ht="21.6" customHeight="1">
      <c r="A2" s="211" t="s">
        <v>311</v>
      </c>
      <c r="B2" s="211"/>
      <c r="C2" s="109"/>
      <c r="D2" s="212" t="s">
        <v>519</v>
      </c>
    </row>
    <row r="3" spans="1:9" ht="18.75" hidden="1" customHeight="1" thickBot="1">
      <c r="A3" s="213"/>
      <c r="B3" s="213"/>
      <c r="C3" s="108" t="s">
        <v>247</v>
      </c>
      <c r="D3" s="214"/>
    </row>
    <row r="4" spans="1:9" s="101" customFormat="1" ht="26.1" customHeight="1">
      <c r="A4" s="374" t="s">
        <v>213</v>
      </c>
      <c r="B4" s="374" t="s">
        <v>311</v>
      </c>
      <c r="C4" s="374">
        <v>2014</v>
      </c>
      <c r="D4" s="374">
        <v>2013</v>
      </c>
      <c r="E4" s="107"/>
    </row>
    <row r="5" spans="1:9" s="101" customFormat="1" ht="19.350000000000001" customHeight="1">
      <c r="A5" s="215" t="s">
        <v>640</v>
      </c>
      <c r="B5" s="216"/>
      <c r="C5" s="106"/>
      <c r="D5" s="106"/>
      <c r="I5" s="104"/>
    </row>
    <row r="6" spans="1:9" s="101" customFormat="1" ht="19.350000000000001" customHeight="1">
      <c r="A6" s="215" t="s">
        <v>297</v>
      </c>
      <c r="B6" s="217"/>
      <c r="C6" s="105"/>
      <c r="D6" s="105"/>
      <c r="I6" s="104"/>
    </row>
    <row r="7" spans="1:9" s="101" customFormat="1" ht="19.350000000000001" customHeight="1">
      <c r="A7" s="218" t="s">
        <v>298</v>
      </c>
      <c r="B7" s="216"/>
      <c r="C7" s="98">
        <v>2662191298</v>
      </c>
      <c r="D7" s="98">
        <v>2600026860</v>
      </c>
      <c r="I7" s="104"/>
    </row>
    <row r="8" spans="1:9" s="101" customFormat="1" ht="19.350000000000001" customHeight="1">
      <c r="A8" s="218" t="s">
        <v>299</v>
      </c>
      <c r="B8" s="216"/>
      <c r="C8" s="98">
        <v>201141304</v>
      </c>
      <c r="D8" s="98">
        <v>223679163</v>
      </c>
      <c r="I8" s="104"/>
    </row>
    <row r="9" spans="1:9" s="101" customFormat="1" ht="19.350000000000001" customHeight="1">
      <c r="A9" s="218" t="s">
        <v>909</v>
      </c>
      <c r="B9" s="216"/>
      <c r="C9" s="98">
        <v>52573952</v>
      </c>
      <c r="D9" s="98">
        <v>51203001</v>
      </c>
      <c r="I9" s="104"/>
    </row>
    <row r="10" spans="1:9" s="101" customFormat="1" ht="19.350000000000001" customHeight="1">
      <c r="A10" s="218" t="s">
        <v>300</v>
      </c>
      <c r="B10" s="219"/>
      <c r="C10" s="98">
        <v>28169772</v>
      </c>
      <c r="D10" s="223">
        <v>0</v>
      </c>
      <c r="I10" s="104"/>
    </row>
    <row r="11" spans="1:9" s="101" customFormat="1" ht="19.350000000000001" customHeight="1">
      <c r="A11" s="218" t="s">
        <v>912</v>
      </c>
      <c r="B11" s="216"/>
      <c r="C11" s="98">
        <v>55790156</v>
      </c>
      <c r="D11" s="98">
        <v>42727776</v>
      </c>
      <c r="I11" s="104"/>
    </row>
    <row r="12" spans="1:9" s="101" customFormat="1" ht="19.350000000000001" customHeight="1">
      <c r="A12" s="218" t="s">
        <v>679</v>
      </c>
      <c r="B12" s="216"/>
      <c r="C12" s="98">
        <v>137964742</v>
      </c>
      <c r="D12" s="98">
        <v>119087259</v>
      </c>
      <c r="I12" s="104"/>
    </row>
    <row r="13" spans="1:9" s="101" customFormat="1" ht="21.6" customHeight="1">
      <c r="A13" s="220" t="s">
        <v>321</v>
      </c>
      <c r="B13" s="216"/>
      <c r="C13" s="97">
        <f>SUM(C7:C12)</f>
        <v>3137831224</v>
      </c>
      <c r="D13" s="97">
        <f>SUM(D7:D12)</f>
        <v>3036724059</v>
      </c>
      <c r="I13" s="104"/>
    </row>
    <row r="14" spans="1:9" s="95" customFormat="1" ht="19.350000000000001" customHeight="1">
      <c r="A14" s="215" t="s">
        <v>639</v>
      </c>
      <c r="B14" s="221"/>
      <c r="C14" s="98"/>
      <c r="D14" s="98"/>
      <c r="I14" s="103"/>
    </row>
    <row r="15" spans="1:9" s="101" customFormat="1" ht="19.350000000000001" customHeight="1">
      <c r="A15" s="218" t="s">
        <v>301</v>
      </c>
      <c r="B15" s="221"/>
      <c r="C15" s="98">
        <v>-1369436828</v>
      </c>
      <c r="D15" s="98">
        <v>-1291068419</v>
      </c>
    </row>
    <row r="16" spans="1:9" s="101" customFormat="1" ht="19.350000000000001" customHeight="1">
      <c r="A16" s="218" t="s">
        <v>302</v>
      </c>
      <c r="B16" s="216"/>
      <c r="C16" s="98">
        <v>-217079491</v>
      </c>
      <c r="D16" s="98">
        <v>-198678371</v>
      </c>
      <c r="E16" s="102"/>
    </row>
    <row r="17" spans="1:5" s="95" customFormat="1" ht="19.350000000000001" customHeight="1">
      <c r="A17" s="218" t="s">
        <v>636</v>
      </c>
      <c r="B17" s="216"/>
      <c r="C17" s="98">
        <v>-82222552</v>
      </c>
      <c r="D17" s="98">
        <v>-77182565</v>
      </c>
      <c r="E17" s="100"/>
    </row>
    <row r="18" spans="1:5" s="95" customFormat="1" ht="19.350000000000001" customHeight="1">
      <c r="A18" s="218" t="s">
        <v>303</v>
      </c>
      <c r="B18" s="216"/>
      <c r="C18" s="98">
        <v>-70113926</v>
      </c>
      <c r="D18" s="98">
        <v>-62900851</v>
      </c>
      <c r="E18" s="100"/>
    </row>
    <row r="19" spans="1:5" s="95" customFormat="1" ht="19.350000000000001" customHeight="1">
      <c r="A19" s="218" t="s">
        <v>304</v>
      </c>
      <c r="B19" s="216"/>
      <c r="C19" s="98">
        <v>-715844510</v>
      </c>
      <c r="D19" s="98">
        <v>-682467894</v>
      </c>
      <c r="E19" s="100"/>
    </row>
    <row r="20" spans="1:5" s="95" customFormat="1" ht="19.350000000000001" customHeight="1">
      <c r="A20" s="218" t="s">
        <v>819</v>
      </c>
      <c r="B20" s="216"/>
      <c r="C20" s="98">
        <v>-488081753</v>
      </c>
      <c r="D20" s="98">
        <v>-408522756</v>
      </c>
      <c r="E20" s="100"/>
    </row>
    <row r="21" spans="1:5" s="95" customFormat="1" ht="19.350000000000001" customHeight="1">
      <c r="A21" s="218" t="s">
        <v>637</v>
      </c>
      <c r="B21" s="216"/>
      <c r="C21" s="98">
        <v>-52208363</v>
      </c>
      <c r="D21" s="98">
        <v>-101494155</v>
      </c>
      <c r="E21" s="100"/>
    </row>
    <row r="22" spans="1:5" s="95" customFormat="1" ht="19.350000000000001" customHeight="1">
      <c r="A22" s="218" t="s">
        <v>305</v>
      </c>
      <c r="B22" s="216"/>
      <c r="C22" s="98">
        <v>-65881692</v>
      </c>
      <c r="D22" s="98">
        <v>-54329053</v>
      </c>
    </row>
    <row r="23" spans="1:5" s="95" customFormat="1" ht="20.25" hidden="1" customHeight="1">
      <c r="A23" s="218" t="s">
        <v>306</v>
      </c>
      <c r="B23" s="216"/>
      <c r="C23" s="98">
        <v>0</v>
      </c>
      <c r="D23" s="98">
        <v>0</v>
      </c>
    </row>
    <row r="24" spans="1:5" s="95" customFormat="1" ht="21.6" customHeight="1">
      <c r="A24" s="220" t="s">
        <v>322</v>
      </c>
      <c r="B24" s="216"/>
      <c r="C24" s="97">
        <f>SUM(C15:C23)</f>
        <v>-3060869115</v>
      </c>
      <c r="D24" s="97">
        <f>SUM(D15:D23)</f>
        <v>-2876644064</v>
      </c>
    </row>
    <row r="25" spans="1:5" s="95" customFormat="1" ht="21.6" customHeight="1">
      <c r="A25" s="218" t="s">
        <v>307</v>
      </c>
      <c r="B25" s="217"/>
      <c r="C25" s="97">
        <f>C13+C24</f>
        <v>76962109</v>
      </c>
      <c r="D25" s="97">
        <f>D13+D24</f>
        <v>160079995</v>
      </c>
    </row>
    <row r="26" spans="1:5" s="95" customFormat="1" ht="19.350000000000001" customHeight="1">
      <c r="A26" s="215" t="s">
        <v>638</v>
      </c>
      <c r="B26" s="216"/>
      <c r="C26" s="98"/>
      <c r="D26" s="98"/>
    </row>
    <row r="27" spans="1:5" s="95" customFormat="1" ht="19.350000000000001" customHeight="1">
      <c r="A27" s="218" t="s">
        <v>641</v>
      </c>
      <c r="B27" s="216"/>
      <c r="C27" s="98">
        <v>-468820496</v>
      </c>
      <c r="D27" s="98">
        <v>-483173293</v>
      </c>
    </row>
    <row r="28" spans="1:5" s="95" customFormat="1" ht="19.350000000000001" customHeight="1">
      <c r="A28" s="218" t="s">
        <v>821</v>
      </c>
      <c r="B28" s="216"/>
      <c r="C28" s="98">
        <v>-35110326</v>
      </c>
      <c r="D28" s="98">
        <v>-30221311</v>
      </c>
    </row>
    <row r="29" spans="1:5" s="95" customFormat="1" ht="19.350000000000001" customHeight="1">
      <c r="A29" s="218" t="s">
        <v>308</v>
      </c>
      <c r="B29" s="216"/>
      <c r="C29" s="98">
        <v>83131208</v>
      </c>
      <c r="D29" s="98">
        <v>16652456</v>
      </c>
    </row>
    <row r="30" spans="1:5" s="95" customFormat="1" ht="19.350000000000001" customHeight="1">
      <c r="A30" s="218" t="s">
        <v>822</v>
      </c>
      <c r="B30" s="216"/>
      <c r="C30" s="98">
        <v>901978</v>
      </c>
      <c r="D30" s="98">
        <v>274773</v>
      </c>
    </row>
    <row r="31" spans="1:5" s="95" customFormat="1" ht="19.350000000000001" customHeight="1">
      <c r="A31" s="220" t="s">
        <v>642</v>
      </c>
      <c r="B31" s="216"/>
      <c r="C31" s="97">
        <f>SUM(C27:C30)</f>
        <v>-419897636</v>
      </c>
      <c r="D31" s="97">
        <f>SUM(D27:D30)</f>
        <v>-496467375</v>
      </c>
    </row>
    <row r="32" spans="1:5" s="95" customFormat="1" ht="19.350000000000001" customHeight="1">
      <c r="A32" s="215" t="s">
        <v>643</v>
      </c>
      <c r="B32" s="217"/>
      <c r="C32" s="98"/>
      <c r="D32" s="99"/>
    </row>
    <row r="33" spans="1:4" s="95" customFormat="1" ht="19.350000000000001" customHeight="1">
      <c r="A33" s="218" t="s">
        <v>820</v>
      </c>
      <c r="B33" s="217"/>
      <c r="C33" s="98">
        <v>3947000000</v>
      </c>
      <c r="D33" s="98">
        <v>4082000000</v>
      </c>
    </row>
    <row r="34" spans="1:4" s="95" customFormat="1" ht="19.350000000000001" customHeight="1">
      <c r="A34" s="218" t="s">
        <v>644</v>
      </c>
      <c r="B34" s="217"/>
      <c r="C34" s="98">
        <v>-3739973327</v>
      </c>
      <c r="D34" s="98">
        <v>-2889403556</v>
      </c>
    </row>
    <row r="35" spans="1:4" s="95" customFormat="1" ht="21.6" customHeight="1">
      <c r="A35" s="220" t="s">
        <v>645</v>
      </c>
      <c r="B35" s="217"/>
      <c r="C35" s="97">
        <f>SUM(C33:C34)</f>
        <v>207026673</v>
      </c>
      <c r="D35" s="97">
        <f>SUM(D33:D34)</f>
        <v>1192596444</v>
      </c>
    </row>
    <row r="36" spans="1:4" s="95" customFormat="1" ht="21.6" customHeight="1" thickBot="1">
      <c r="A36" s="218" t="s">
        <v>913</v>
      </c>
      <c r="B36" s="216"/>
      <c r="C36" s="96">
        <f>C25+C31+C35</f>
        <v>-135908854</v>
      </c>
      <c r="D36" s="96">
        <f>D25+D31+D35</f>
        <v>856209064</v>
      </c>
    </row>
    <row r="37" spans="1:4" ht="14.25" thickTop="1">
      <c r="A37" s="111"/>
      <c r="B37" s="93"/>
      <c r="D37" s="222"/>
    </row>
    <row r="38" spans="1:4">
      <c r="A38" s="111"/>
      <c r="B38" s="93"/>
      <c r="D38" s="222"/>
    </row>
    <row r="115" spans="4:4">
      <c r="D115" s="429"/>
    </row>
  </sheetData>
  <mergeCells count="1">
    <mergeCell ref="A1:D1"/>
  </mergeCells>
  <printOptions horizontalCentered="1"/>
  <pageMargins left="0.7" right="0.7" top="1.25" bottom="0.7" header="0.5" footer="0.25"/>
  <pageSetup paperSize="9" firstPageNumber="33" orientation="portrait" useFirstPageNumber="1" horizontalDpi="300" verticalDpi="300" r:id="rId1"/>
  <headerFooter alignWithMargins="0">
    <oddHeader xml:space="preserve">&amp;C&amp;"+,Bold"&amp;20
________________________________________________&amp;R&amp;"+,Regular"&amp;11
  مملكة البحرين 
  ملحقات الحساب الختامي الموحد للدولة للسنة المالية المنتهية في 31 ديسمبر 2014
</oddHeader>
    <oddFooter>&amp;C&amp;"Arabic Transparent,Bold"&amp;20_______________________________________________&amp;"Arabic Transparent,Regular"&amp;14
&amp;"+,Regular"&amp;P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352"/>
  <sheetViews>
    <sheetView rightToLeft="1" view="pageBreakPreview" zoomScaleNormal="100" zoomScaleSheetLayoutView="100" workbookViewId="0">
      <selection sqref="A1:E1"/>
    </sheetView>
  </sheetViews>
  <sheetFormatPr defaultRowHeight="13.5"/>
  <cols>
    <col min="1" max="1" width="8.7109375" style="94" customWidth="1"/>
    <col min="2" max="2" width="27.5703125" style="91" customWidth="1"/>
    <col min="3" max="3" width="10.85546875" style="91" customWidth="1"/>
    <col min="4" max="4" width="19.28515625" style="19" customWidth="1"/>
    <col min="5" max="5" width="19.140625" style="91" customWidth="1"/>
    <col min="6" max="16384" width="9.140625" style="91"/>
  </cols>
  <sheetData>
    <row r="1" spans="1:5" s="261" customFormat="1" ht="30.95" customHeight="1">
      <c r="A1" s="459" t="s">
        <v>309</v>
      </c>
      <c r="B1" s="459"/>
      <c r="C1" s="459"/>
      <c r="D1" s="459"/>
      <c r="E1" s="459"/>
    </row>
    <row r="2" spans="1:5" ht="21.6" customHeight="1">
      <c r="A2" s="262"/>
      <c r="B2" s="226"/>
      <c r="C2" s="226"/>
      <c r="D2" s="66"/>
      <c r="E2" s="263" t="s">
        <v>517</v>
      </c>
    </row>
    <row r="3" spans="1:5" ht="36" customHeight="1">
      <c r="A3" s="128" t="s">
        <v>0</v>
      </c>
      <c r="B3" s="128" t="s">
        <v>236</v>
      </c>
      <c r="C3" s="128"/>
      <c r="D3" s="67" t="s">
        <v>835</v>
      </c>
      <c r="E3" s="67" t="s">
        <v>721</v>
      </c>
    </row>
    <row r="4" spans="1:5" s="101" customFormat="1" ht="30.95" customHeight="1">
      <c r="A4" s="126">
        <v>1</v>
      </c>
      <c r="B4" s="125" t="s">
        <v>3</v>
      </c>
      <c r="C4" s="125"/>
      <c r="D4" s="123">
        <v>3605730</v>
      </c>
      <c r="E4" s="123">
        <v>5683429</v>
      </c>
    </row>
    <row r="5" spans="1:5" s="101" customFormat="1" ht="30.95" customHeight="1">
      <c r="A5" s="126">
        <v>2</v>
      </c>
      <c r="B5" s="125" t="s">
        <v>4</v>
      </c>
      <c r="C5" s="125"/>
      <c r="D5" s="123">
        <v>16525842</v>
      </c>
      <c r="E5" s="123">
        <v>17104220</v>
      </c>
    </row>
    <row r="6" spans="1:5" s="101" customFormat="1" ht="30.95" customHeight="1">
      <c r="A6" s="126">
        <v>3</v>
      </c>
      <c r="B6" s="125" t="s">
        <v>5</v>
      </c>
      <c r="C6" s="125"/>
      <c r="D6" s="123">
        <v>1625622</v>
      </c>
      <c r="E6" s="123">
        <v>1038200</v>
      </c>
    </row>
    <row r="7" spans="1:5" s="101" customFormat="1" ht="30.95" customHeight="1">
      <c r="A7" s="126">
        <v>4</v>
      </c>
      <c r="B7" s="125" t="s">
        <v>6</v>
      </c>
      <c r="C7" s="125"/>
      <c r="D7" s="123">
        <v>1029625</v>
      </c>
      <c r="E7" s="123">
        <v>1157513</v>
      </c>
    </row>
    <row r="8" spans="1:5" s="101" customFormat="1" ht="30.95" customHeight="1">
      <c r="A8" s="126">
        <v>5</v>
      </c>
      <c r="B8" s="125" t="s">
        <v>7</v>
      </c>
      <c r="C8" s="125"/>
      <c r="D8" s="123">
        <v>878670</v>
      </c>
      <c r="E8" s="123">
        <v>2718907</v>
      </c>
    </row>
    <row r="9" spans="1:5" s="101" customFormat="1" ht="30.95" customHeight="1">
      <c r="A9" s="126">
        <v>6</v>
      </c>
      <c r="B9" s="125" t="s">
        <v>28</v>
      </c>
      <c r="C9" s="125"/>
      <c r="D9" s="123">
        <v>6761481</v>
      </c>
      <c r="E9" s="123">
        <v>6834227</v>
      </c>
    </row>
    <row r="10" spans="1:5" s="101" customFormat="1" ht="30.95" customHeight="1">
      <c r="A10" s="126">
        <v>7</v>
      </c>
      <c r="B10" s="460" t="s">
        <v>334</v>
      </c>
      <c r="C10" s="460"/>
      <c r="D10" s="123">
        <v>13186832</v>
      </c>
      <c r="E10" s="123">
        <v>15786438</v>
      </c>
    </row>
    <row r="11" spans="1:5" s="101" customFormat="1" ht="30.95" customHeight="1">
      <c r="A11" s="126">
        <v>8</v>
      </c>
      <c r="B11" s="125" t="s">
        <v>8</v>
      </c>
      <c r="C11" s="125"/>
      <c r="D11" s="123">
        <v>72806858</v>
      </c>
      <c r="E11" s="123">
        <v>81122664</v>
      </c>
    </row>
    <row r="12" spans="1:5" s="101" customFormat="1" ht="30.95" customHeight="1">
      <c r="A12" s="264" t="s">
        <v>516</v>
      </c>
      <c r="B12" s="124" t="s">
        <v>823</v>
      </c>
      <c r="C12" s="124"/>
      <c r="D12" s="273">
        <v>1657924</v>
      </c>
      <c r="E12" s="273">
        <v>2315200</v>
      </c>
    </row>
    <row r="13" spans="1:5" s="101" customFormat="1" ht="30" customHeight="1" thickBot="1">
      <c r="A13" s="265"/>
      <c r="B13" s="266" t="s">
        <v>2</v>
      </c>
      <c r="C13" s="120"/>
      <c r="D13" s="410">
        <f>SUM(D4:D12)</f>
        <v>118078584</v>
      </c>
      <c r="E13" s="70">
        <f>SUM(E4:E12)</f>
        <v>133760798</v>
      </c>
    </row>
    <row r="14" spans="1:5" ht="35.25" customHeight="1" thickTop="1">
      <c r="A14" s="267"/>
      <c r="B14" s="268"/>
      <c r="C14" s="268"/>
      <c r="D14" s="68"/>
      <c r="E14" s="269"/>
    </row>
    <row r="15" spans="1:5" s="150" customFormat="1" ht="25.5" customHeight="1">
      <c r="A15" s="461" t="s">
        <v>239</v>
      </c>
      <c r="B15" s="461"/>
      <c r="C15" s="270"/>
      <c r="D15" s="69"/>
      <c r="E15" s="152"/>
    </row>
    <row r="16" spans="1:5" s="150" customFormat="1" ht="54.75" customHeight="1">
      <c r="A16" s="462" t="s">
        <v>240</v>
      </c>
      <c r="B16" s="462"/>
      <c r="C16" s="462"/>
      <c r="D16" s="462"/>
      <c r="E16" s="462"/>
    </row>
    <row r="17" spans="1:5" ht="21.75" customHeight="1">
      <c r="A17" s="271"/>
      <c r="B17" s="271"/>
      <c r="C17" s="271"/>
      <c r="D17" s="271"/>
      <c r="E17" s="271"/>
    </row>
    <row r="18" spans="1:5" ht="21.75" customHeight="1">
      <c r="A18" s="271"/>
      <c r="B18" s="271"/>
      <c r="C18" s="271"/>
      <c r="D18" s="271"/>
      <c r="E18" s="271"/>
    </row>
    <row r="19" spans="1:5" ht="6" customHeight="1">
      <c r="A19" s="271"/>
      <c r="B19" s="271"/>
      <c r="C19" s="271"/>
      <c r="D19" s="271"/>
      <c r="E19" s="271"/>
    </row>
    <row r="20" spans="1:5" ht="3.75" customHeight="1">
      <c r="A20" s="271"/>
      <c r="B20" s="271"/>
      <c r="C20" s="271"/>
      <c r="D20" s="271"/>
      <c r="E20" s="271"/>
    </row>
    <row r="21" spans="1:5">
      <c r="A21" s="111"/>
      <c r="B21" s="93"/>
      <c r="C21" s="93"/>
      <c r="D21" s="65"/>
      <c r="E21" s="93"/>
    </row>
    <row r="22" spans="1:5">
      <c r="A22" s="111"/>
      <c r="B22" s="93"/>
      <c r="C22" s="93"/>
      <c r="D22" s="65"/>
      <c r="E22" s="93"/>
    </row>
    <row r="23" spans="1:5">
      <c r="A23" s="111"/>
      <c r="B23" s="93"/>
      <c r="C23" s="93"/>
      <c r="D23" s="65"/>
      <c r="E23" s="93"/>
    </row>
    <row r="24" spans="1:5">
      <c r="A24" s="111"/>
      <c r="B24" s="93"/>
      <c r="C24" s="93"/>
      <c r="D24" s="65"/>
      <c r="E24" s="93"/>
    </row>
    <row r="25" spans="1:5">
      <c r="A25" s="111"/>
      <c r="B25" s="93"/>
      <c r="C25" s="93"/>
      <c r="D25" s="65"/>
      <c r="E25" s="93"/>
    </row>
    <row r="26" spans="1:5">
      <c r="A26" s="111"/>
      <c r="B26" s="93"/>
      <c r="C26" s="93"/>
      <c r="D26" s="65"/>
      <c r="E26" s="93"/>
    </row>
    <row r="27" spans="1:5">
      <c r="A27" s="111"/>
      <c r="B27" s="93"/>
      <c r="C27" s="93"/>
      <c r="D27" s="65"/>
      <c r="E27" s="93"/>
    </row>
    <row r="28" spans="1:5">
      <c r="A28" s="111"/>
      <c r="B28" s="93"/>
      <c r="C28" s="93"/>
      <c r="D28" s="65"/>
      <c r="E28" s="93"/>
    </row>
    <row r="29" spans="1:5">
      <c r="A29" s="111"/>
      <c r="B29" s="93"/>
      <c r="C29" s="93"/>
      <c r="D29" s="65"/>
      <c r="E29" s="93"/>
    </row>
    <row r="30" spans="1:5">
      <c r="A30" s="111"/>
      <c r="B30" s="93"/>
      <c r="C30" s="93"/>
      <c r="D30" s="65"/>
      <c r="E30" s="93"/>
    </row>
    <row r="31" spans="1:5">
      <c r="A31" s="111"/>
      <c r="B31" s="93"/>
      <c r="C31" s="93"/>
      <c r="D31" s="65"/>
      <c r="E31" s="93"/>
    </row>
    <row r="32" spans="1:5">
      <c r="A32" s="111"/>
      <c r="B32" s="93"/>
      <c r="C32" s="93"/>
      <c r="D32" s="65"/>
      <c r="E32" s="93"/>
    </row>
    <row r="33" spans="1:5">
      <c r="A33" s="111"/>
      <c r="B33" s="93"/>
      <c r="C33" s="93"/>
      <c r="D33" s="65"/>
      <c r="E33" s="93"/>
    </row>
    <row r="34" spans="1:5">
      <c r="A34" s="111"/>
      <c r="B34" s="93"/>
      <c r="C34" s="93"/>
      <c r="D34" s="65"/>
      <c r="E34" s="93"/>
    </row>
    <row r="35" spans="1:5">
      <c r="A35" s="111"/>
      <c r="B35" s="93"/>
      <c r="C35" s="93"/>
      <c r="D35" s="65"/>
      <c r="E35" s="93"/>
    </row>
    <row r="36" spans="1:5">
      <c r="A36" s="111"/>
      <c r="B36" s="93"/>
      <c r="C36" s="93"/>
      <c r="D36" s="65"/>
      <c r="E36" s="93"/>
    </row>
    <row r="37" spans="1:5">
      <c r="A37" s="111"/>
      <c r="B37" s="93"/>
      <c r="C37" s="93"/>
      <c r="D37" s="65"/>
      <c r="E37" s="93"/>
    </row>
    <row r="38" spans="1:5">
      <c r="A38" s="111"/>
      <c r="B38" s="93"/>
      <c r="C38" s="93"/>
      <c r="D38" s="65"/>
      <c r="E38" s="93"/>
    </row>
    <row r="39" spans="1:5">
      <c r="A39" s="111"/>
      <c r="B39" s="93"/>
      <c r="C39" s="93"/>
      <c r="D39" s="65"/>
      <c r="E39" s="93"/>
    </row>
    <row r="40" spans="1:5">
      <c r="A40" s="111"/>
      <c r="B40" s="93"/>
      <c r="C40" s="93"/>
      <c r="D40" s="65"/>
      <c r="E40" s="93"/>
    </row>
    <row r="41" spans="1:5">
      <c r="A41" s="111"/>
      <c r="B41" s="93"/>
      <c r="C41" s="93"/>
      <c r="D41" s="65"/>
      <c r="E41" s="93"/>
    </row>
    <row r="42" spans="1:5">
      <c r="A42" s="111"/>
      <c r="B42" s="93"/>
      <c r="C42" s="93"/>
      <c r="D42" s="65"/>
      <c r="E42" s="93"/>
    </row>
    <row r="43" spans="1:5">
      <c r="A43" s="111"/>
      <c r="B43" s="93"/>
      <c r="C43" s="93"/>
      <c r="D43" s="65"/>
      <c r="E43" s="93"/>
    </row>
    <row r="44" spans="1:5">
      <c r="A44" s="111"/>
      <c r="B44" s="93"/>
      <c r="C44" s="93"/>
      <c r="D44" s="65"/>
      <c r="E44" s="93"/>
    </row>
    <row r="45" spans="1:5">
      <c r="A45" s="111"/>
      <c r="B45" s="93"/>
      <c r="C45" s="93"/>
      <c r="D45" s="65"/>
      <c r="E45" s="93"/>
    </row>
    <row r="46" spans="1:5">
      <c r="A46" s="111"/>
      <c r="B46" s="93"/>
      <c r="C46" s="93"/>
      <c r="D46" s="65"/>
      <c r="E46" s="93"/>
    </row>
    <row r="47" spans="1:5">
      <c r="A47" s="111"/>
      <c r="B47" s="93"/>
      <c r="C47" s="93"/>
      <c r="D47" s="65"/>
      <c r="E47" s="93"/>
    </row>
    <row r="48" spans="1:5">
      <c r="A48" s="111"/>
      <c r="B48" s="93"/>
      <c r="C48" s="93"/>
      <c r="D48" s="65"/>
      <c r="E48" s="93"/>
    </row>
    <row r="49" spans="1:5">
      <c r="A49" s="111"/>
      <c r="B49" s="93"/>
      <c r="C49" s="93"/>
      <c r="D49" s="65"/>
      <c r="E49" s="93"/>
    </row>
    <row r="50" spans="1:5">
      <c r="A50" s="111"/>
      <c r="B50" s="93"/>
      <c r="C50" s="93"/>
      <c r="D50" s="65"/>
      <c r="E50" s="93"/>
    </row>
    <row r="51" spans="1:5">
      <c r="A51" s="111"/>
      <c r="B51" s="93"/>
      <c r="C51" s="93"/>
      <c r="D51" s="65"/>
      <c r="E51" s="93"/>
    </row>
    <row r="52" spans="1:5">
      <c r="A52" s="111"/>
      <c r="B52" s="93"/>
      <c r="C52" s="93"/>
      <c r="D52" s="65"/>
      <c r="E52" s="93"/>
    </row>
    <row r="53" spans="1:5">
      <c r="A53" s="111"/>
      <c r="B53" s="93"/>
      <c r="C53" s="93"/>
      <c r="D53" s="65"/>
      <c r="E53" s="93"/>
    </row>
    <row r="54" spans="1:5">
      <c r="A54" s="111"/>
      <c r="B54" s="93"/>
      <c r="C54" s="93"/>
      <c r="D54" s="65"/>
      <c r="E54" s="93"/>
    </row>
    <row r="55" spans="1:5">
      <c r="A55" s="111"/>
      <c r="B55" s="93"/>
      <c r="C55" s="93"/>
      <c r="D55" s="65"/>
      <c r="E55" s="93"/>
    </row>
    <row r="56" spans="1:5">
      <c r="A56" s="111"/>
      <c r="B56" s="93"/>
      <c r="C56" s="93"/>
      <c r="D56" s="65"/>
      <c r="E56" s="93"/>
    </row>
    <row r="57" spans="1:5">
      <c r="A57" s="111"/>
      <c r="B57" s="93"/>
      <c r="C57" s="93"/>
      <c r="D57" s="65"/>
      <c r="E57" s="93"/>
    </row>
    <row r="58" spans="1:5">
      <c r="A58" s="111"/>
      <c r="B58" s="93"/>
      <c r="C58" s="93"/>
      <c r="D58" s="65"/>
      <c r="E58" s="93"/>
    </row>
    <row r="59" spans="1:5">
      <c r="A59" s="111"/>
      <c r="B59" s="93"/>
      <c r="C59" s="93"/>
      <c r="D59" s="65"/>
      <c r="E59" s="93"/>
    </row>
    <row r="60" spans="1:5">
      <c r="A60" s="111"/>
      <c r="B60" s="93"/>
      <c r="C60" s="93"/>
      <c r="D60" s="65"/>
      <c r="E60" s="93"/>
    </row>
    <row r="61" spans="1:5">
      <c r="A61" s="111"/>
      <c r="B61" s="93"/>
      <c r="C61" s="93"/>
      <c r="D61" s="65"/>
      <c r="E61" s="93"/>
    </row>
    <row r="62" spans="1:5">
      <c r="A62" s="111"/>
      <c r="B62" s="93"/>
      <c r="C62" s="93"/>
      <c r="D62" s="65"/>
      <c r="E62" s="93"/>
    </row>
    <row r="63" spans="1:5">
      <c r="A63" s="111"/>
      <c r="B63" s="93"/>
      <c r="C63" s="93"/>
      <c r="D63" s="65"/>
      <c r="E63" s="93"/>
    </row>
    <row r="64" spans="1:5">
      <c r="A64" s="111"/>
      <c r="B64" s="93"/>
      <c r="C64" s="93"/>
      <c r="D64" s="65"/>
      <c r="E64" s="93"/>
    </row>
    <row r="65" spans="1:5">
      <c r="A65" s="111"/>
      <c r="B65" s="93"/>
      <c r="C65" s="93"/>
      <c r="D65" s="65"/>
      <c r="E65" s="93"/>
    </row>
    <row r="66" spans="1:5">
      <c r="A66" s="111"/>
      <c r="B66" s="93"/>
      <c r="C66" s="93"/>
      <c r="D66" s="65"/>
      <c r="E66" s="93"/>
    </row>
    <row r="67" spans="1:5">
      <c r="A67" s="111"/>
      <c r="B67" s="93"/>
      <c r="C67" s="93"/>
      <c r="D67" s="65"/>
      <c r="E67" s="93"/>
    </row>
    <row r="68" spans="1:5">
      <c r="A68" s="111"/>
      <c r="B68" s="93"/>
      <c r="C68" s="93"/>
      <c r="D68" s="65"/>
      <c r="E68" s="93"/>
    </row>
    <row r="69" spans="1:5">
      <c r="A69" s="111"/>
      <c r="B69" s="93"/>
      <c r="C69" s="93"/>
      <c r="D69" s="65"/>
      <c r="E69" s="93"/>
    </row>
    <row r="70" spans="1:5">
      <c r="A70" s="111"/>
      <c r="B70" s="93"/>
      <c r="C70" s="93"/>
      <c r="D70" s="65"/>
      <c r="E70" s="93"/>
    </row>
    <row r="71" spans="1:5">
      <c r="A71" s="111"/>
      <c r="B71" s="93"/>
      <c r="C71" s="93"/>
      <c r="D71" s="65"/>
      <c r="E71" s="93"/>
    </row>
    <row r="72" spans="1:5">
      <c r="A72" s="111"/>
      <c r="B72" s="93"/>
      <c r="C72" s="93"/>
      <c r="D72" s="65"/>
      <c r="E72" s="93"/>
    </row>
    <row r="73" spans="1:5">
      <c r="A73" s="111"/>
      <c r="B73" s="93"/>
      <c r="C73" s="93"/>
      <c r="D73" s="65"/>
      <c r="E73" s="93"/>
    </row>
    <row r="74" spans="1:5">
      <c r="A74" s="111"/>
      <c r="B74" s="93"/>
      <c r="C74" s="93"/>
      <c r="D74" s="65"/>
      <c r="E74" s="93"/>
    </row>
    <row r="75" spans="1:5">
      <c r="A75" s="111"/>
      <c r="B75" s="93"/>
      <c r="C75" s="93"/>
      <c r="D75" s="65"/>
      <c r="E75" s="93"/>
    </row>
    <row r="76" spans="1:5">
      <c r="A76" s="111"/>
      <c r="B76" s="93"/>
      <c r="C76" s="93"/>
      <c r="D76" s="65"/>
      <c r="E76" s="93"/>
    </row>
    <row r="77" spans="1:5">
      <c r="A77" s="111"/>
      <c r="B77" s="93"/>
      <c r="C77" s="93"/>
      <c r="D77" s="65"/>
      <c r="E77" s="93"/>
    </row>
    <row r="78" spans="1:5">
      <c r="A78" s="111"/>
      <c r="B78" s="93"/>
      <c r="C78" s="93"/>
      <c r="D78" s="65"/>
      <c r="E78" s="93"/>
    </row>
    <row r="79" spans="1:5">
      <c r="A79" s="111"/>
      <c r="B79" s="93"/>
      <c r="C79" s="93"/>
      <c r="D79" s="65"/>
      <c r="E79" s="93"/>
    </row>
    <row r="80" spans="1:5">
      <c r="A80" s="111"/>
      <c r="B80" s="93"/>
      <c r="C80" s="93"/>
      <c r="D80" s="65"/>
      <c r="E80" s="93"/>
    </row>
    <row r="81" spans="1:5">
      <c r="A81" s="111"/>
      <c r="B81" s="93"/>
      <c r="C81" s="93"/>
      <c r="D81" s="65"/>
      <c r="E81" s="93"/>
    </row>
    <row r="82" spans="1:5">
      <c r="A82" s="111"/>
      <c r="B82" s="93"/>
      <c r="C82" s="93"/>
      <c r="D82" s="65"/>
      <c r="E82" s="93"/>
    </row>
    <row r="83" spans="1:5">
      <c r="A83" s="111"/>
      <c r="B83" s="93"/>
      <c r="C83" s="93"/>
      <c r="D83" s="65"/>
      <c r="E83" s="93"/>
    </row>
    <row r="84" spans="1:5">
      <c r="A84" s="111"/>
      <c r="B84" s="93"/>
      <c r="C84" s="93"/>
      <c r="D84" s="65"/>
      <c r="E84" s="93"/>
    </row>
    <row r="85" spans="1:5">
      <c r="A85" s="111"/>
      <c r="B85" s="93"/>
      <c r="C85" s="93"/>
      <c r="D85" s="65"/>
      <c r="E85" s="93"/>
    </row>
    <row r="86" spans="1:5">
      <c r="A86" s="111"/>
      <c r="B86" s="93"/>
      <c r="C86" s="93"/>
      <c r="D86" s="65"/>
      <c r="E86" s="93"/>
    </row>
    <row r="87" spans="1:5">
      <c r="A87" s="111"/>
      <c r="B87" s="93"/>
      <c r="C87" s="93"/>
      <c r="D87" s="65"/>
      <c r="E87" s="93"/>
    </row>
    <row r="88" spans="1:5">
      <c r="A88" s="111"/>
      <c r="B88" s="93"/>
      <c r="C88" s="93"/>
      <c r="D88" s="65"/>
      <c r="E88" s="93"/>
    </row>
    <row r="89" spans="1:5">
      <c r="A89" s="111"/>
      <c r="B89" s="93"/>
      <c r="C89" s="93"/>
      <c r="D89" s="65"/>
      <c r="E89" s="93"/>
    </row>
    <row r="90" spans="1:5">
      <c r="A90" s="111"/>
      <c r="B90" s="93"/>
      <c r="C90" s="93"/>
      <c r="D90" s="65"/>
      <c r="E90" s="93"/>
    </row>
    <row r="91" spans="1:5">
      <c r="A91" s="111"/>
      <c r="B91" s="93"/>
      <c r="C91" s="93"/>
      <c r="D91" s="65"/>
      <c r="E91" s="93"/>
    </row>
    <row r="92" spans="1:5">
      <c r="A92" s="111"/>
      <c r="B92" s="93"/>
      <c r="C92" s="93"/>
      <c r="D92" s="65"/>
      <c r="E92" s="93"/>
    </row>
    <row r="93" spans="1:5">
      <c r="A93" s="111"/>
      <c r="B93" s="93"/>
      <c r="C93" s="93"/>
      <c r="D93" s="65"/>
      <c r="E93" s="93"/>
    </row>
    <row r="94" spans="1:5">
      <c r="A94" s="111"/>
      <c r="B94" s="93"/>
      <c r="C94" s="93"/>
      <c r="D94" s="65"/>
      <c r="E94" s="93"/>
    </row>
    <row r="95" spans="1:5">
      <c r="A95" s="111"/>
      <c r="B95" s="93"/>
      <c r="C95" s="93"/>
      <c r="D95" s="65"/>
      <c r="E95" s="93"/>
    </row>
    <row r="96" spans="1:5">
      <c r="A96" s="111"/>
      <c r="B96" s="93"/>
      <c r="C96" s="93"/>
      <c r="D96" s="65"/>
      <c r="E96" s="93"/>
    </row>
    <row r="97" spans="1:5">
      <c r="A97" s="111"/>
      <c r="B97" s="93"/>
      <c r="C97" s="93"/>
      <c r="D97" s="65"/>
      <c r="E97" s="93"/>
    </row>
    <row r="98" spans="1:5">
      <c r="A98" s="111"/>
      <c r="B98" s="93"/>
      <c r="C98" s="93"/>
      <c r="D98" s="65"/>
      <c r="E98" s="93"/>
    </row>
    <row r="99" spans="1:5">
      <c r="A99" s="111"/>
      <c r="B99" s="93"/>
      <c r="C99" s="93"/>
      <c r="D99" s="65"/>
      <c r="E99" s="93"/>
    </row>
    <row r="100" spans="1:5">
      <c r="A100" s="111"/>
      <c r="B100" s="93"/>
      <c r="C100" s="93"/>
      <c r="D100" s="65"/>
      <c r="E100" s="93"/>
    </row>
    <row r="101" spans="1:5">
      <c r="A101" s="111"/>
      <c r="B101" s="93"/>
      <c r="C101" s="93"/>
      <c r="D101" s="65"/>
      <c r="E101" s="93"/>
    </row>
    <row r="102" spans="1:5">
      <c r="A102" s="111"/>
      <c r="B102" s="93"/>
      <c r="C102" s="93"/>
      <c r="D102" s="65"/>
      <c r="E102" s="93"/>
    </row>
    <row r="103" spans="1:5">
      <c r="A103" s="111"/>
      <c r="B103" s="93"/>
      <c r="C103" s="93"/>
      <c r="D103" s="65"/>
      <c r="E103" s="93"/>
    </row>
    <row r="104" spans="1:5">
      <c r="A104" s="111"/>
      <c r="B104" s="93"/>
      <c r="C104" s="93"/>
      <c r="D104" s="65"/>
      <c r="E104" s="93"/>
    </row>
    <row r="105" spans="1:5">
      <c r="A105" s="111"/>
      <c r="B105" s="93"/>
      <c r="C105" s="93"/>
      <c r="D105" s="65"/>
      <c r="E105" s="93"/>
    </row>
    <row r="106" spans="1:5">
      <c r="A106" s="111"/>
      <c r="B106" s="93"/>
      <c r="C106" s="93"/>
      <c r="D106" s="65"/>
      <c r="E106" s="93"/>
    </row>
    <row r="107" spans="1:5">
      <c r="A107" s="111"/>
      <c r="B107" s="93"/>
      <c r="C107" s="93"/>
      <c r="D107" s="65"/>
      <c r="E107" s="93"/>
    </row>
    <row r="108" spans="1:5">
      <c r="A108" s="111"/>
      <c r="B108" s="93"/>
      <c r="C108" s="93"/>
      <c r="D108" s="65"/>
      <c r="E108" s="93"/>
    </row>
    <row r="109" spans="1:5">
      <c r="A109" s="111"/>
      <c r="B109" s="93"/>
      <c r="C109" s="93"/>
      <c r="D109" s="65"/>
      <c r="E109" s="93"/>
    </row>
    <row r="110" spans="1:5">
      <c r="A110" s="111"/>
      <c r="B110" s="93"/>
      <c r="C110" s="93"/>
      <c r="D110" s="65"/>
      <c r="E110" s="93"/>
    </row>
    <row r="111" spans="1:5">
      <c r="A111" s="111"/>
      <c r="B111" s="93"/>
      <c r="C111" s="93"/>
      <c r="D111" s="65"/>
      <c r="E111" s="93"/>
    </row>
    <row r="112" spans="1:5">
      <c r="A112" s="111"/>
      <c r="B112" s="93"/>
      <c r="C112" s="93"/>
      <c r="D112" s="65"/>
      <c r="E112" s="93"/>
    </row>
    <row r="113" spans="1:5">
      <c r="A113" s="111"/>
      <c r="B113" s="93"/>
      <c r="C113" s="93"/>
      <c r="D113" s="65"/>
      <c r="E113" s="93"/>
    </row>
    <row r="114" spans="1:5">
      <c r="A114" s="111"/>
      <c r="B114" s="93"/>
      <c r="C114" s="93"/>
      <c r="D114" s="65"/>
      <c r="E114" s="93"/>
    </row>
    <row r="115" spans="1:5">
      <c r="A115" s="111"/>
      <c r="B115" s="93"/>
      <c r="C115" s="93"/>
      <c r="D115" s="428"/>
      <c r="E115" s="93"/>
    </row>
    <row r="116" spans="1:5">
      <c r="A116" s="111"/>
      <c r="B116" s="93"/>
      <c r="C116" s="93"/>
      <c r="D116" s="65"/>
      <c r="E116" s="93"/>
    </row>
    <row r="117" spans="1:5">
      <c r="A117" s="111"/>
      <c r="B117" s="93"/>
      <c r="C117" s="93"/>
      <c r="D117" s="65"/>
      <c r="E117" s="93"/>
    </row>
    <row r="118" spans="1:5">
      <c r="A118" s="111"/>
      <c r="B118" s="93"/>
      <c r="C118" s="93"/>
      <c r="D118" s="65"/>
      <c r="E118" s="93"/>
    </row>
    <row r="119" spans="1:5">
      <c r="A119" s="111"/>
      <c r="B119" s="93"/>
      <c r="C119" s="93"/>
      <c r="D119" s="65"/>
      <c r="E119" s="93"/>
    </row>
    <row r="120" spans="1:5">
      <c r="A120" s="111"/>
      <c r="B120" s="93"/>
      <c r="C120" s="93"/>
      <c r="D120" s="65"/>
      <c r="E120" s="93"/>
    </row>
    <row r="121" spans="1:5">
      <c r="A121" s="111"/>
      <c r="B121" s="93"/>
      <c r="C121" s="93"/>
      <c r="D121" s="65"/>
      <c r="E121" s="93"/>
    </row>
    <row r="122" spans="1:5">
      <c r="A122" s="111"/>
      <c r="B122" s="93"/>
      <c r="C122" s="93"/>
      <c r="D122" s="65"/>
      <c r="E122" s="93"/>
    </row>
    <row r="123" spans="1:5">
      <c r="A123" s="111"/>
      <c r="B123" s="93"/>
      <c r="C123" s="93"/>
      <c r="D123" s="65"/>
      <c r="E123" s="93"/>
    </row>
    <row r="124" spans="1:5">
      <c r="A124" s="111"/>
      <c r="B124" s="93"/>
      <c r="C124" s="93"/>
      <c r="D124" s="65"/>
      <c r="E124" s="93"/>
    </row>
    <row r="125" spans="1:5">
      <c r="A125" s="111"/>
      <c r="B125" s="93"/>
      <c r="C125" s="93"/>
      <c r="D125" s="65"/>
      <c r="E125" s="93"/>
    </row>
    <row r="126" spans="1:5">
      <c r="A126" s="111"/>
      <c r="B126" s="93"/>
      <c r="C126" s="93"/>
      <c r="D126" s="65"/>
      <c r="E126" s="93"/>
    </row>
    <row r="127" spans="1:5">
      <c r="A127" s="111"/>
      <c r="B127" s="93"/>
      <c r="C127" s="93"/>
      <c r="D127" s="65"/>
      <c r="E127" s="93"/>
    </row>
    <row r="128" spans="1:5">
      <c r="A128" s="111"/>
      <c r="B128" s="93"/>
      <c r="C128" s="93"/>
      <c r="D128" s="65"/>
      <c r="E128" s="93"/>
    </row>
    <row r="129" spans="1:5">
      <c r="A129" s="111"/>
      <c r="B129" s="93"/>
      <c r="C129" s="93"/>
      <c r="D129" s="65"/>
      <c r="E129" s="93"/>
    </row>
    <row r="130" spans="1:5">
      <c r="A130" s="111"/>
      <c r="B130" s="93"/>
      <c r="C130" s="93"/>
      <c r="D130" s="65"/>
      <c r="E130" s="93"/>
    </row>
    <row r="131" spans="1:5">
      <c r="A131" s="111"/>
      <c r="B131" s="93"/>
      <c r="C131" s="93"/>
      <c r="D131" s="65"/>
      <c r="E131" s="93"/>
    </row>
    <row r="132" spans="1:5">
      <c r="A132" s="111"/>
      <c r="B132" s="93"/>
      <c r="C132" s="93"/>
      <c r="D132" s="65"/>
      <c r="E132" s="93"/>
    </row>
    <row r="133" spans="1:5">
      <c r="A133" s="111"/>
      <c r="B133" s="93"/>
      <c r="C133" s="93"/>
      <c r="D133" s="65"/>
      <c r="E133" s="93"/>
    </row>
    <row r="134" spans="1:5">
      <c r="A134" s="111"/>
      <c r="B134" s="93"/>
      <c r="C134" s="93"/>
      <c r="D134" s="65"/>
      <c r="E134" s="93"/>
    </row>
    <row r="135" spans="1:5">
      <c r="A135" s="111"/>
      <c r="B135" s="93"/>
      <c r="C135" s="93"/>
      <c r="D135" s="65"/>
      <c r="E135" s="93"/>
    </row>
    <row r="136" spans="1:5">
      <c r="A136" s="111"/>
      <c r="B136" s="93"/>
      <c r="C136" s="93"/>
      <c r="D136" s="65"/>
      <c r="E136" s="93"/>
    </row>
    <row r="137" spans="1:5">
      <c r="A137" s="111"/>
      <c r="B137" s="93"/>
      <c r="C137" s="93"/>
      <c r="D137" s="65"/>
      <c r="E137" s="93"/>
    </row>
    <row r="138" spans="1:5">
      <c r="A138" s="111"/>
      <c r="B138" s="93"/>
      <c r="C138" s="93"/>
      <c r="D138" s="65"/>
      <c r="E138" s="93"/>
    </row>
    <row r="139" spans="1:5">
      <c r="A139" s="111"/>
      <c r="B139" s="93"/>
      <c r="C139" s="93"/>
      <c r="D139" s="65"/>
      <c r="E139" s="93"/>
    </row>
    <row r="140" spans="1:5">
      <c r="A140" s="111"/>
      <c r="B140" s="93"/>
      <c r="C140" s="93"/>
      <c r="D140" s="65"/>
      <c r="E140" s="93"/>
    </row>
    <row r="141" spans="1:5">
      <c r="A141" s="111"/>
      <c r="B141" s="93"/>
      <c r="C141" s="93"/>
      <c r="D141" s="65"/>
      <c r="E141" s="93"/>
    </row>
    <row r="142" spans="1:5">
      <c r="A142" s="111"/>
      <c r="B142" s="93"/>
      <c r="C142" s="93"/>
      <c r="D142" s="65"/>
      <c r="E142" s="93"/>
    </row>
    <row r="143" spans="1:5">
      <c r="A143" s="111"/>
      <c r="B143" s="93"/>
      <c r="C143" s="93"/>
      <c r="D143" s="65"/>
      <c r="E143" s="93"/>
    </row>
    <row r="144" spans="1:5">
      <c r="A144" s="111"/>
      <c r="B144" s="93"/>
      <c r="C144" s="93"/>
      <c r="D144" s="65"/>
      <c r="E144" s="93"/>
    </row>
    <row r="145" spans="1:5">
      <c r="A145" s="111"/>
      <c r="B145" s="93"/>
      <c r="C145" s="93"/>
      <c r="D145" s="65"/>
      <c r="E145" s="93"/>
    </row>
    <row r="146" spans="1:5">
      <c r="A146" s="111"/>
      <c r="B146" s="93"/>
      <c r="C146" s="93"/>
      <c r="D146" s="65"/>
      <c r="E146" s="93"/>
    </row>
    <row r="147" spans="1:5">
      <c r="A147" s="111"/>
      <c r="B147" s="93"/>
      <c r="C147" s="93"/>
      <c r="D147" s="65"/>
      <c r="E147" s="93"/>
    </row>
    <row r="148" spans="1:5">
      <c r="A148" s="111"/>
      <c r="B148" s="93"/>
      <c r="C148" s="93"/>
      <c r="D148" s="65"/>
      <c r="E148" s="93"/>
    </row>
    <row r="149" spans="1:5">
      <c r="A149" s="111"/>
      <c r="B149" s="93"/>
      <c r="C149" s="93"/>
      <c r="D149" s="65"/>
      <c r="E149" s="93"/>
    </row>
    <row r="150" spans="1:5">
      <c r="A150" s="111"/>
      <c r="B150" s="93"/>
      <c r="C150" s="93"/>
      <c r="D150" s="65"/>
      <c r="E150" s="93"/>
    </row>
    <row r="151" spans="1:5">
      <c r="A151" s="111"/>
      <c r="B151" s="93"/>
      <c r="C151" s="93"/>
      <c r="D151" s="65"/>
      <c r="E151" s="93"/>
    </row>
    <row r="152" spans="1:5">
      <c r="A152" s="111"/>
      <c r="B152" s="93"/>
      <c r="C152" s="93"/>
      <c r="D152" s="65"/>
      <c r="E152" s="93"/>
    </row>
    <row r="153" spans="1:5">
      <c r="A153" s="111"/>
      <c r="B153" s="93"/>
      <c r="C153" s="93"/>
      <c r="D153" s="65"/>
      <c r="E153" s="93"/>
    </row>
    <row r="154" spans="1:5">
      <c r="A154" s="111"/>
      <c r="B154" s="93"/>
      <c r="C154" s="93"/>
      <c r="D154" s="65"/>
      <c r="E154" s="93"/>
    </row>
    <row r="155" spans="1:5">
      <c r="A155" s="111"/>
      <c r="B155" s="93"/>
      <c r="C155" s="93"/>
      <c r="D155" s="65"/>
      <c r="E155" s="93"/>
    </row>
    <row r="156" spans="1:5">
      <c r="A156" s="111"/>
      <c r="B156" s="93"/>
      <c r="C156" s="93"/>
      <c r="D156" s="65"/>
      <c r="E156" s="93"/>
    </row>
    <row r="157" spans="1:5">
      <c r="A157" s="111"/>
      <c r="B157" s="93"/>
      <c r="C157" s="93"/>
      <c r="D157" s="65"/>
      <c r="E157" s="93"/>
    </row>
    <row r="158" spans="1:5">
      <c r="A158" s="111"/>
      <c r="B158" s="93"/>
      <c r="C158" s="93"/>
      <c r="D158" s="65"/>
      <c r="E158" s="93"/>
    </row>
    <row r="159" spans="1:5">
      <c r="A159" s="111"/>
      <c r="B159" s="93"/>
      <c r="C159" s="93"/>
      <c r="D159" s="65"/>
      <c r="E159" s="93"/>
    </row>
    <row r="160" spans="1:5">
      <c r="A160" s="111"/>
      <c r="B160" s="93"/>
      <c r="C160" s="93"/>
      <c r="D160" s="65"/>
      <c r="E160" s="93"/>
    </row>
    <row r="161" spans="1:5">
      <c r="A161" s="111"/>
      <c r="B161" s="93"/>
      <c r="C161" s="93"/>
      <c r="D161" s="65"/>
      <c r="E161" s="93"/>
    </row>
    <row r="162" spans="1:5">
      <c r="A162" s="111"/>
      <c r="B162" s="93"/>
      <c r="C162" s="93"/>
      <c r="D162" s="65"/>
      <c r="E162" s="93"/>
    </row>
    <row r="163" spans="1:5">
      <c r="A163" s="111"/>
      <c r="B163" s="93"/>
      <c r="C163" s="93"/>
      <c r="D163" s="65"/>
      <c r="E163" s="93"/>
    </row>
    <row r="164" spans="1:5">
      <c r="A164" s="111"/>
      <c r="B164" s="93"/>
      <c r="C164" s="93"/>
      <c r="D164" s="65"/>
      <c r="E164" s="93"/>
    </row>
    <row r="165" spans="1:5">
      <c r="A165" s="111"/>
      <c r="B165" s="93"/>
      <c r="C165" s="93"/>
      <c r="D165" s="65"/>
      <c r="E165" s="93"/>
    </row>
    <row r="166" spans="1:5">
      <c r="A166" s="111"/>
      <c r="B166" s="93"/>
      <c r="C166" s="93"/>
      <c r="D166" s="65"/>
      <c r="E166" s="93"/>
    </row>
    <row r="167" spans="1:5">
      <c r="A167" s="111"/>
      <c r="B167" s="93"/>
      <c r="C167" s="93"/>
      <c r="D167" s="65"/>
      <c r="E167" s="93"/>
    </row>
    <row r="168" spans="1:5">
      <c r="A168" s="111"/>
      <c r="B168" s="93"/>
      <c r="C168" s="93"/>
      <c r="D168" s="65"/>
      <c r="E168" s="93"/>
    </row>
    <row r="169" spans="1:5">
      <c r="A169" s="111"/>
      <c r="B169" s="93"/>
      <c r="C169" s="93"/>
      <c r="D169" s="65"/>
      <c r="E169" s="93"/>
    </row>
    <row r="170" spans="1:5">
      <c r="A170" s="111"/>
      <c r="B170" s="93"/>
      <c r="C170" s="93"/>
      <c r="D170" s="65"/>
      <c r="E170" s="93"/>
    </row>
    <row r="171" spans="1:5">
      <c r="A171" s="111"/>
      <c r="B171" s="93"/>
      <c r="C171" s="93"/>
      <c r="D171" s="65"/>
      <c r="E171" s="93"/>
    </row>
    <row r="172" spans="1:5">
      <c r="A172" s="111"/>
      <c r="B172" s="93"/>
      <c r="C172" s="93"/>
      <c r="D172" s="65"/>
      <c r="E172" s="93"/>
    </row>
    <row r="173" spans="1:5">
      <c r="A173" s="111"/>
      <c r="B173" s="93"/>
      <c r="C173" s="93"/>
      <c r="D173" s="65"/>
      <c r="E173" s="93"/>
    </row>
    <row r="174" spans="1:5">
      <c r="A174" s="111"/>
      <c r="B174" s="93"/>
      <c r="C174" s="93"/>
      <c r="D174" s="65"/>
      <c r="E174" s="93"/>
    </row>
    <row r="175" spans="1:5">
      <c r="A175" s="111"/>
      <c r="B175" s="93"/>
      <c r="C175" s="93"/>
      <c r="D175" s="65"/>
      <c r="E175" s="93"/>
    </row>
    <row r="176" spans="1:5">
      <c r="A176" s="111"/>
      <c r="B176" s="93"/>
      <c r="C176" s="93"/>
      <c r="D176" s="65"/>
      <c r="E176" s="93"/>
    </row>
    <row r="177" spans="1:5">
      <c r="A177" s="111"/>
      <c r="B177" s="93"/>
      <c r="C177" s="93"/>
      <c r="D177" s="65"/>
      <c r="E177" s="93"/>
    </row>
    <row r="178" spans="1:5">
      <c r="A178" s="111"/>
      <c r="B178" s="93"/>
      <c r="C178" s="93"/>
      <c r="D178" s="65"/>
      <c r="E178" s="93"/>
    </row>
    <row r="179" spans="1:5">
      <c r="A179" s="111"/>
      <c r="B179" s="93"/>
      <c r="C179" s="93"/>
      <c r="D179" s="65"/>
      <c r="E179" s="93"/>
    </row>
    <row r="180" spans="1:5">
      <c r="A180" s="111"/>
      <c r="B180" s="93"/>
      <c r="C180" s="93"/>
      <c r="D180" s="65"/>
      <c r="E180" s="93"/>
    </row>
    <row r="181" spans="1:5">
      <c r="A181" s="111"/>
      <c r="B181" s="93"/>
      <c r="C181" s="93"/>
      <c r="D181" s="65"/>
      <c r="E181" s="93"/>
    </row>
    <row r="182" spans="1:5">
      <c r="A182" s="111"/>
      <c r="B182" s="93"/>
      <c r="C182" s="93"/>
      <c r="D182" s="65"/>
      <c r="E182" s="93"/>
    </row>
    <row r="183" spans="1:5">
      <c r="A183" s="111"/>
      <c r="B183" s="93"/>
      <c r="C183" s="93"/>
      <c r="D183" s="65"/>
      <c r="E183" s="93"/>
    </row>
    <row r="184" spans="1:5">
      <c r="A184" s="111"/>
      <c r="B184" s="93"/>
      <c r="C184" s="93"/>
      <c r="D184" s="65"/>
      <c r="E184" s="93"/>
    </row>
    <row r="185" spans="1:5">
      <c r="A185" s="111"/>
      <c r="B185" s="93"/>
      <c r="C185" s="93"/>
      <c r="D185" s="65"/>
      <c r="E185" s="93"/>
    </row>
    <row r="186" spans="1:5">
      <c r="A186" s="111"/>
      <c r="B186" s="93"/>
      <c r="C186" s="93"/>
      <c r="D186" s="65"/>
      <c r="E186" s="93"/>
    </row>
    <row r="187" spans="1:5">
      <c r="A187" s="111"/>
      <c r="B187" s="93"/>
      <c r="C187" s="93"/>
      <c r="D187" s="65"/>
      <c r="E187" s="93"/>
    </row>
    <row r="188" spans="1:5">
      <c r="A188" s="111"/>
      <c r="B188" s="93"/>
      <c r="C188" s="93"/>
      <c r="D188" s="65"/>
      <c r="E188" s="93"/>
    </row>
    <row r="189" spans="1:5">
      <c r="A189" s="111"/>
      <c r="B189" s="93"/>
      <c r="C189" s="93"/>
      <c r="D189" s="65"/>
      <c r="E189" s="93"/>
    </row>
    <row r="190" spans="1:5">
      <c r="A190" s="111"/>
      <c r="B190" s="93"/>
      <c r="C190" s="93"/>
      <c r="D190" s="65"/>
      <c r="E190" s="93"/>
    </row>
    <row r="191" spans="1:5">
      <c r="A191" s="111"/>
      <c r="B191" s="93"/>
      <c r="C191" s="93"/>
      <c r="D191" s="65"/>
      <c r="E191" s="93"/>
    </row>
    <row r="192" spans="1:5">
      <c r="A192" s="111"/>
      <c r="B192" s="93"/>
      <c r="C192" s="93"/>
      <c r="D192" s="65"/>
      <c r="E192" s="93"/>
    </row>
    <row r="193" spans="1:5">
      <c r="A193" s="111"/>
      <c r="B193" s="93"/>
      <c r="C193" s="93"/>
      <c r="D193" s="65"/>
      <c r="E193" s="93"/>
    </row>
    <row r="194" spans="1:5">
      <c r="A194" s="111"/>
      <c r="B194" s="93"/>
      <c r="C194" s="93"/>
      <c r="D194" s="65"/>
      <c r="E194" s="93"/>
    </row>
    <row r="195" spans="1:5">
      <c r="A195" s="111"/>
      <c r="B195" s="93"/>
      <c r="C195" s="93"/>
      <c r="D195" s="65"/>
      <c r="E195" s="93"/>
    </row>
    <row r="196" spans="1:5">
      <c r="A196" s="111"/>
      <c r="B196" s="93"/>
      <c r="C196" s="93"/>
      <c r="D196" s="65"/>
      <c r="E196" s="93"/>
    </row>
    <row r="197" spans="1:5">
      <c r="A197" s="111"/>
      <c r="B197" s="93"/>
      <c r="C197" s="93"/>
      <c r="D197" s="65"/>
      <c r="E197" s="93"/>
    </row>
    <row r="198" spans="1:5">
      <c r="A198" s="111"/>
      <c r="B198" s="93"/>
      <c r="C198" s="93"/>
      <c r="D198" s="65"/>
      <c r="E198" s="93"/>
    </row>
    <row r="199" spans="1:5">
      <c r="A199" s="111"/>
      <c r="B199" s="93"/>
      <c r="C199" s="93"/>
      <c r="D199" s="65"/>
      <c r="E199" s="93"/>
    </row>
    <row r="200" spans="1:5">
      <c r="A200" s="111"/>
      <c r="B200" s="93"/>
      <c r="C200" s="93"/>
      <c r="D200" s="65"/>
      <c r="E200" s="93"/>
    </row>
    <row r="201" spans="1:5">
      <c r="A201" s="111"/>
      <c r="B201" s="93"/>
      <c r="C201" s="93"/>
      <c r="D201" s="65"/>
      <c r="E201" s="93"/>
    </row>
    <row r="202" spans="1:5">
      <c r="A202" s="111"/>
      <c r="B202" s="93"/>
      <c r="C202" s="93"/>
      <c r="D202" s="65"/>
      <c r="E202" s="93"/>
    </row>
    <row r="203" spans="1:5">
      <c r="A203" s="111"/>
      <c r="B203" s="93"/>
      <c r="C203" s="93"/>
      <c r="D203" s="65"/>
      <c r="E203" s="93"/>
    </row>
    <row r="204" spans="1:5">
      <c r="A204" s="111"/>
      <c r="B204" s="93"/>
      <c r="C204" s="93"/>
      <c r="D204" s="65"/>
      <c r="E204" s="93"/>
    </row>
    <row r="205" spans="1:5">
      <c r="A205" s="111"/>
      <c r="B205" s="93"/>
      <c r="C205" s="93"/>
      <c r="D205" s="65"/>
      <c r="E205" s="93"/>
    </row>
    <row r="206" spans="1:5">
      <c r="A206" s="111"/>
      <c r="B206" s="93"/>
      <c r="C206" s="93"/>
      <c r="D206" s="65"/>
      <c r="E206" s="93"/>
    </row>
    <row r="207" spans="1:5">
      <c r="A207" s="111"/>
      <c r="B207" s="93"/>
      <c r="C207" s="93"/>
      <c r="D207" s="65"/>
      <c r="E207" s="93"/>
    </row>
    <row r="208" spans="1:5">
      <c r="A208" s="111"/>
      <c r="B208" s="93"/>
      <c r="C208" s="93"/>
      <c r="D208" s="65"/>
      <c r="E208" s="93"/>
    </row>
    <row r="209" spans="1:5">
      <c r="A209" s="111"/>
      <c r="B209" s="93"/>
      <c r="C209" s="93"/>
      <c r="D209" s="65"/>
      <c r="E209" s="93"/>
    </row>
    <row r="210" spans="1:5">
      <c r="A210" s="111"/>
      <c r="B210" s="93"/>
      <c r="C210" s="93"/>
      <c r="D210" s="65"/>
      <c r="E210" s="93"/>
    </row>
    <row r="211" spans="1:5">
      <c r="A211" s="111"/>
      <c r="B211" s="93"/>
      <c r="C211" s="93"/>
      <c r="D211" s="65"/>
      <c r="E211" s="93"/>
    </row>
    <row r="212" spans="1:5">
      <c r="A212" s="111"/>
      <c r="B212" s="93"/>
      <c r="C212" s="93"/>
      <c r="D212" s="65"/>
      <c r="E212" s="93"/>
    </row>
    <row r="213" spans="1:5">
      <c r="A213" s="111"/>
      <c r="B213" s="93"/>
      <c r="C213" s="93"/>
      <c r="D213" s="65"/>
      <c r="E213" s="93"/>
    </row>
    <row r="214" spans="1:5">
      <c r="A214" s="111"/>
      <c r="B214" s="93"/>
      <c r="C214" s="93"/>
      <c r="D214" s="65"/>
      <c r="E214" s="93"/>
    </row>
    <row r="215" spans="1:5">
      <c r="A215" s="111"/>
      <c r="B215" s="93"/>
      <c r="C215" s="93"/>
      <c r="D215" s="65"/>
      <c r="E215" s="93"/>
    </row>
    <row r="216" spans="1:5">
      <c r="A216" s="111"/>
      <c r="B216" s="93"/>
      <c r="C216" s="93"/>
      <c r="D216" s="65"/>
      <c r="E216" s="93"/>
    </row>
    <row r="217" spans="1:5">
      <c r="A217" s="111"/>
      <c r="B217" s="93"/>
      <c r="C217" s="93"/>
      <c r="D217" s="65"/>
      <c r="E217" s="93"/>
    </row>
    <row r="218" spans="1:5">
      <c r="A218" s="111"/>
      <c r="B218" s="93"/>
      <c r="C218" s="93"/>
      <c r="D218" s="65"/>
      <c r="E218" s="93"/>
    </row>
    <row r="219" spans="1:5">
      <c r="A219" s="111"/>
      <c r="B219" s="93"/>
      <c r="C219" s="93"/>
      <c r="D219" s="65"/>
      <c r="E219" s="93"/>
    </row>
    <row r="220" spans="1:5">
      <c r="A220" s="111"/>
      <c r="B220" s="93"/>
      <c r="C220" s="93"/>
      <c r="D220" s="65"/>
      <c r="E220" s="93"/>
    </row>
    <row r="221" spans="1:5">
      <c r="A221" s="111"/>
      <c r="B221" s="93"/>
      <c r="C221" s="93"/>
      <c r="D221" s="65"/>
      <c r="E221" s="93"/>
    </row>
    <row r="222" spans="1:5">
      <c r="A222" s="111"/>
      <c r="B222" s="93"/>
      <c r="C222" s="93"/>
      <c r="D222" s="65"/>
      <c r="E222" s="93"/>
    </row>
    <row r="223" spans="1:5">
      <c r="A223" s="111"/>
      <c r="B223" s="93"/>
      <c r="C223" s="93"/>
      <c r="D223" s="65"/>
      <c r="E223" s="93"/>
    </row>
    <row r="224" spans="1:5">
      <c r="A224" s="111"/>
      <c r="B224" s="93"/>
      <c r="C224" s="93"/>
      <c r="D224" s="65"/>
      <c r="E224" s="93"/>
    </row>
    <row r="225" spans="1:5">
      <c r="A225" s="111"/>
      <c r="B225" s="93"/>
      <c r="C225" s="93"/>
      <c r="D225" s="65"/>
      <c r="E225" s="93"/>
    </row>
    <row r="226" spans="1:5">
      <c r="A226" s="111"/>
      <c r="B226" s="93"/>
      <c r="C226" s="93"/>
      <c r="D226" s="65"/>
      <c r="E226" s="93"/>
    </row>
    <row r="227" spans="1:5">
      <c r="A227" s="111"/>
      <c r="B227" s="93"/>
      <c r="C227" s="93"/>
      <c r="D227" s="65"/>
      <c r="E227" s="93"/>
    </row>
    <row r="228" spans="1:5">
      <c r="A228" s="111"/>
      <c r="B228" s="93"/>
      <c r="C228" s="93"/>
      <c r="D228" s="65"/>
      <c r="E228" s="93"/>
    </row>
    <row r="229" spans="1:5">
      <c r="A229" s="111"/>
      <c r="B229" s="93"/>
      <c r="C229" s="93"/>
      <c r="D229" s="65"/>
      <c r="E229" s="93"/>
    </row>
    <row r="230" spans="1:5">
      <c r="A230" s="111"/>
      <c r="B230" s="93"/>
      <c r="C230" s="93"/>
      <c r="D230" s="65"/>
      <c r="E230" s="93"/>
    </row>
    <row r="231" spans="1:5">
      <c r="A231" s="111"/>
      <c r="B231" s="93"/>
      <c r="C231" s="93"/>
      <c r="D231" s="65"/>
      <c r="E231" s="93"/>
    </row>
    <row r="232" spans="1:5">
      <c r="A232" s="111"/>
      <c r="B232" s="93"/>
      <c r="C232" s="93"/>
      <c r="D232" s="65"/>
      <c r="E232" s="93"/>
    </row>
    <row r="233" spans="1:5">
      <c r="A233" s="111"/>
      <c r="B233" s="93"/>
      <c r="C233" s="93"/>
      <c r="D233" s="65"/>
      <c r="E233" s="93"/>
    </row>
    <row r="234" spans="1:5">
      <c r="A234" s="111"/>
      <c r="B234" s="93"/>
      <c r="C234" s="93"/>
      <c r="D234" s="65"/>
      <c r="E234" s="93"/>
    </row>
    <row r="235" spans="1:5">
      <c r="A235" s="111"/>
      <c r="B235" s="93"/>
      <c r="C235" s="93"/>
      <c r="D235" s="65"/>
      <c r="E235" s="93"/>
    </row>
    <row r="236" spans="1:5">
      <c r="A236" s="111"/>
      <c r="B236" s="93"/>
      <c r="C236" s="93"/>
      <c r="D236" s="65"/>
      <c r="E236" s="93"/>
    </row>
    <row r="237" spans="1:5">
      <c r="A237" s="111"/>
      <c r="B237" s="93"/>
      <c r="C237" s="93"/>
      <c r="D237" s="65"/>
      <c r="E237" s="93"/>
    </row>
    <row r="238" spans="1:5">
      <c r="A238" s="111"/>
      <c r="B238" s="93"/>
      <c r="C238" s="93"/>
      <c r="D238" s="65"/>
      <c r="E238" s="93"/>
    </row>
    <row r="239" spans="1:5">
      <c r="A239" s="111"/>
      <c r="B239" s="93"/>
      <c r="C239" s="93"/>
      <c r="D239" s="65"/>
      <c r="E239" s="93"/>
    </row>
    <row r="240" spans="1:5">
      <c r="A240" s="111"/>
      <c r="B240" s="93"/>
      <c r="C240" s="93"/>
      <c r="D240" s="65"/>
      <c r="E240" s="93"/>
    </row>
    <row r="241" spans="1:5">
      <c r="A241" s="111"/>
      <c r="B241" s="93"/>
      <c r="C241" s="93"/>
      <c r="D241" s="65"/>
      <c r="E241" s="93"/>
    </row>
    <row r="242" spans="1:5">
      <c r="A242" s="111"/>
      <c r="B242" s="93"/>
      <c r="C242" s="93"/>
      <c r="D242" s="65"/>
      <c r="E242" s="93"/>
    </row>
    <row r="243" spans="1:5">
      <c r="A243" s="111"/>
      <c r="B243" s="93"/>
      <c r="C243" s="93"/>
      <c r="D243" s="65"/>
      <c r="E243" s="93"/>
    </row>
    <row r="244" spans="1:5">
      <c r="A244" s="111"/>
      <c r="B244" s="93"/>
      <c r="C244" s="93"/>
      <c r="D244" s="65"/>
      <c r="E244" s="93"/>
    </row>
    <row r="245" spans="1:5">
      <c r="A245" s="111"/>
      <c r="B245" s="93"/>
      <c r="C245" s="93"/>
      <c r="D245" s="65"/>
      <c r="E245" s="93"/>
    </row>
    <row r="246" spans="1:5">
      <c r="A246" s="111"/>
      <c r="B246" s="93"/>
      <c r="C246" s="93"/>
      <c r="D246" s="65"/>
      <c r="E246" s="93"/>
    </row>
    <row r="247" spans="1:5">
      <c r="A247" s="111"/>
      <c r="B247" s="93"/>
      <c r="C247" s="93"/>
      <c r="D247" s="65"/>
      <c r="E247" s="93"/>
    </row>
    <row r="248" spans="1:5">
      <c r="A248" s="111"/>
      <c r="B248" s="93"/>
      <c r="C248" s="93"/>
      <c r="D248" s="65"/>
      <c r="E248" s="93"/>
    </row>
    <row r="249" spans="1:5">
      <c r="A249" s="111"/>
      <c r="B249" s="93"/>
      <c r="C249" s="93"/>
      <c r="D249" s="65"/>
      <c r="E249" s="93"/>
    </row>
    <row r="250" spans="1:5">
      <c r="A250" s="111"/>
      <c r="B250" s="93"/>
      <c r="C250" s="93"/>
      <c r="D250" s="65"/>
      <c r="E250" s="93"/>
    </row>
    <row r="251" spans="1:5">
      <c r="A251" s="111"/>
      <c r="B251" s="93"/>
      <c r="C251" s="93"/>
      <c r="D251" s="65"/>
      <c r="E251" s="93"/>
    </row>
    <row r="252" spans="1:5">
      <c r="A252" s="111"/>
      <c r="B252" s="93"/>
      <c r="C252" s="93"/>
      <c r="D252" s="65"/>
      <c r="E252" s="93"/>
    </row>
    <row r="253" spans="1:5">
      <c r="A253" s="111"/>
      <c r="B253" s="93"/>
      <c r="C253" s="93"/>
      <c r="D253" s="65"/>
      <c r="E253" s="93"/>
    </row>
    <row r="254" spans="1:5">
      <c r="A254" s="111"/>
      <c r="B254" s="93"/>
      <c r="C254" s="93"/>
      <c r="D254" s="65"/>
      <c r="E254" s="93"/>
    </row>
    <row r="255" spans="1:5">
      <c r="A255" s="111"/>
      <c r="B255" s="93"/>
      <c r="C255" s="93"/>
      <c r="D255" s="65"/>
      <c r="E255" s="93"/>
    </row>
    <row r="256" spans="1:5">
      <c r="A256" s="111"/>
      <c r="B256" s="93"/>
      <c r="C256" s="93"/>
      <c r="D256" s="65"/>
      <c r="E256" s="93"/>
    </row>
    <row r="257" spans="1:5">
      <c r="A257" s="111"/>
      <c r="B257" s="93"/>
      <c r="C257" s="93"/>
      <c r="D257" s="65"/>
      <c r="E257" s="93"/>
    </row>
    <row r="258" spans="1:5">
      <c r="A258" s="111"/>
      <c r="B258" s="93"/>
      <c r="C258" s="93"/>
      <c r="D258" s="65"/>
      <c r="E258" s="93"/>
    </row>
    <row r="259" spans="1:5">
      <c r="A259" s="111"/>
      <c r="B259" s="93"/>
      <c r="C259" s="93"/>
      <c r="D259" s="65"/>
      <c r="E259" s="93"/>
    </row>
    <row r="260" spans="1:5">
      <c r="A260" s="111"/>
      <c r="B260" s="93"/>
      <c r="C260" s="93"/>
      <c r="D260" s="65"/>
      <c r="E260" s="93"/>
    </row>
    <row r="261" spans="1:5">
      <c r="A261" s="111"/>
      <c r="B261" s="93"/>
      <c r="C261" s="93"/>
      <c r="D261" s="65"/>
      <c r="E261" s="93"/>
    </row>
    <row r="262" spans="1:5">
      <c r="A262" s="111"/>
      <c r="B262" s="93"/>
      <c r="C262" s="93"/>
      <c r="D262" s="65"/>
      <c r="E262" s="93"/>
    </row>
    <row r="263" spans="1:5">
      <c r="A263" s="111"/>
      <c r="B263" s="93"/>
      <c r="C263" s="93"/>
      <c r="D263" s="65"/>
      <c r="E263" s="93"/>
    </row>
    <row r="264" spans="1:5">
      <c r="A264" s="111"/>
      <c r="B264" s="93"/>
      <c r="C264" s="93"/>
      <c r="D264" s="65"/>
      <c r="E264" s="93"/>
    </row>
    <row r="265" spans="1:5">
      <c r="A265" s="111"/>
      <c r="B265" s="93"/>
      <c r="C265" s="93"/>
      <c r="D265" s="65"/>
      <c r="E265" s="93"/>
    </row>
    <row r="266" spans="1:5">
      <c r="A266" s="111"/>
      <c r="B266" s="93"/>
      <c r="C266" s="93"/>
      <c r="D266" s="65"/>
      <c r="E266" s="93"/>
    </row>
    <row r="267" spans="1:5">
      <c r="A267" s="111"/>
      <c r="B267" s="93"/>
      <c r="C267" s="93"/>
      <c r="D267" s="65"/>
      <c r="E267" s="93"/>
    </row>
    <row r="268" spans="1:5">
      <c r="A268" s="111"/>
      <c r="B268" s="93"/>
      <c r="C268" s="93"/>
      <c r="D268" s="65"/>
      <c r="E268" s="93"/>
    </row>
    <row r="269" spans="1:5">
      <c r="A269" s="111"/>
      <c r="B269" s="93"/>
      <c r="C269" s="93"/>
      <c r="D269" s="65"/>
      <c r="E269" s="93"/>
    </row>
    <row r="270" spans="1:5">
      <c r="A270" s="111"/>
      <c r="B270" s="93"/>
      <c r="C270" s="93"/>
      <c r="D270" s="65"/>
      <c r="E270" s="93"/>
    </row>
    <row r="271" spans="1:5">
      <c r="A271" s="111"/>
      <c r="B271" s="93"/>
      <c r="C271" s="93"/>
      <c r="D271" s="65"/>
      <c r="E271" s="93"/>
    </row>
    <row r="272" spans="1:5">
      <c r="A272" s="111"/>
      <c r="B272" s="93"/>
      <c r="C272" s="93"/>
      <c r="D272" s="65"/>
      <c r="E272" s="93"/>
    </row>
    <row r="273" spans="1:5">
      <c r="A273" s="111"/>
      <c r="B273" s="93"/>
      <c r="C273" s="93"/>
      <c r="D273" s="65"/>
      <c r="E273" s="93"/>
    </row>
    <row r="274" spans="1:5">
      <c r="A274" s="111"/>
      <c r="B274" s="93"/>
      <c r="C274" s="93"/>
      <c r="D274" s="65"/>
      <c r="E274" s="93"/>
    </row>
    <row r="275" spans="1:5">
      <c r="A275" s="111"/>
      <c r="B275" s="93"/>
      <c r="C275" s="93"/>
      <c r="D275" s="65"/>
      <c r="E275" s="93"/>
    </row>
    <row r="276" spans="1:5">
      <c r="A276" s="111"/>
      <c r="B276" s="93"/>
      <c r="C276" s="93"/>
      <c r="D276" s="65"/>
      <c r="E276" s="93"/>
    </row>
    <row r="277" spans="1:5">
      <c r="A277" s="111"/>
      <c r="B277" s="93"/>
      <c r="C277" s="93"/>
      <c r="D277" s="65"/>
      <c r="E277" s="93"/>
    </row>
    <row r="278" spans="1:5">
      <c r="A278" s="111"/>
      <c r="B278" s="93"/>
      <c r="C278" s="93"/>
      <c r="D278" s="65"/>
      <c r="E278" s="93"/>
    </row>
    <row r="279" spans="1:5">
      <c r="A279" s="111"/>
      <c r="B279" s="93"/>
      <c r="C279" s="93"/>
      <c r="D279" s="65"/>
      <c r="E279" s="93"/>
    </row>
    <row r="280" spans="1:5">
      <c r="A280" s="111"/>
      <c r="B280" s="93"/>
      <c r="C280" s="93"/>
      <c r="D280" s="65"/>
      <c r="E280" s="93"/>
    </row>
    <row r="281" spans="1:5">
      <c r="A281" s="111"/>
      <c r="B281" s="93"/>
      <c r="C281" s="93"/>
      <c r="D281" s="65"/>
      <c r="E281" s="93"/>
    </row>
    <row r="282" spans="1:5">
      <c r="A282" s="111"/>
      <c r="B282" s="93"/>
      <c r="C282" s="93"/>
      <c r="D282" s="65"/>
      <c r="E282" s="93"/>
    </row>
    <row r="283" spans="1:5">
      <c r="A283" s="111"/>
      <c r="B283" s="93"/>
      <c r="C283" s="93"/>
      <c r="D283" s="65"/>
      <c r="E283" s="93"/>
    </row>
    <row r="284" spans="1:5">
      <c r="A284" s="111"/>
      <c r="B284" s="93"/>
      <c r="C284" s="93"/>
      <c r="D284" s="65"/>
      <c r="E284" s="93"/>
    </row>
    <row r="285" spans="1:5">
      <c r="A285" s="111"/>
      <c r="B285" s="93"/>
      <c r="C285" s="93"/>
      <c r="D285" s="65"/>
      <c r="E285" s="93"/>
    </row>
    <row r="286" spans="1:5">
      <c r="A286" s="111"/>
      <c r="B286" s="93"/>
      <c r="C286" s="93"/>
      <c r="D286" s="65"/>
      <c r="E286" s="93"/>
    </row>
    <row r="287" spans="1:5">
      <c r="A287" s="111"/>
      <c r="B287" s="93"/>
      <c r="C287" s="93"/>
      <c r="D287" s="65"/>
      <c r="E287" s="93"/>
    </row>
    <row r="288" spans="1:5">
      <c r="A288" s="111"/>
      <c r="B288" s="93"/>
      <c r="C288" s="93"/>
      <c r="D288" s="65"/>
      <c r="E288" s="93"/>
    </row>
    <row r="289" spans="1:5">
      <c r="A289" s="111"/>
      <c r="B289" s="93"/>
      <c r="C289" s="93"/>
      <c r="D289" s="65"/>
      <c r="E289" s="93"/>
    </row>
    <row r="290" spans="1:5">
      <c r="A290" s="111"/>
      <c r="B290" s="93"/>
      <c r="C290" s="93"/>
      <c r="D290" s="65"/>
      <c r="E290" s="93"/>
    </row>
    <row r="291" spans="1:5">
      <c r="A291" s="111"/>
      <c r="B291" s="93"/>
      <c r="C291" s="93"/>
      <c r="D291" s="65"/>
      <c r="E291" s="93"/>
    </row>
    <row r="292" spans="1:5">
      <c r="A292" s="111"/>
      <c r="B292" s="93"/>
      <c r="C292" s="93"/>
      <c r="D292" s="65"/>
      <c r="E292" s="93"/>
    </row>
    <row r="293" spans="1:5">
      <c r="A293" s="111"/>
      <c r="B293" s="93"/>
      <c r="C293" s="93"/>
      <c r="D293" s="65"/>
      <c r="E293" s="93"/>
    </row>
    <row r="294" spans="1:5">
      <c r="A294" s="111"/>
      <c r="B294" s="93"/>
      <c r="C294" s="93"/>
      <c r="D294" s="65"/>
      <c r="E294" s="93"/>
    </row>
    <row r="295" spans="1:5">
      <c r="A295" s="111"/>
      <c r="B295" s="93"/>
      <c r="C295" s="93"/>
      <c r="D295" s="65"/>
      <c r="E295" s="93"/>
    </row>
    <row r="296" spans="1:5">
      <c r="A296" s="111"/>
      <c r="B296" s="93"/>
      <c r="C296" s="93"/>
      <c r="D296" s="65"/>
      <c r="E296" s="93"/>
    </row>
    <row r="297" spans="1:5">
      <c r="A297" s="111"/>
      <c r="B297" s="93"/>
      <c r="C297" s="93"/>
      <c r="D297" s="65"/>
      <c r="E297" s="93"/>
    </row>
    <row r="298" spans="1:5">
      <c r="A298" s="111"/>
      <c r="B298" s="93"/>
      <c r="C298" s="93"/>
      <c r="D298" s="65"/>
      <c r="E298" s="93"/>
    </row>
    <row r="299" spans="1:5">
      <c r="A299" s="111"/>
      <c r="B299" s="93"/>
      <c r="C299" s="93"/>
      <c r="D299" s="65"/>
      <c r="E299" s="93"/>
    </row>
    <row r="300" spans="1:5">
      <c r="A300" s="111"/>
      <c r="B300" s="93"/>
      <c r="C300" s="93"/>
      <c r="D300" s="65"/>
      <c r="E300" s="93"/>
    </row>
    <row r="301" spans="1:5">
      <c r="A301" s="111"/>
      <c r="B301" s="93"/>
      <c r="C301" s="93"/>
      <c r="D301" s="65"/>
      <c r="E301" s="93"/>
    </row>
    <row r="302" spans="1:5">
      <c r="A302" s="111"/>
      <c r="B302" s="93"/>
      <c r="C302" s="93"/>
      <c r="D302" s="65"/>
      <c r="E302" s="93"/>
    </row>
    <row r="303" spans="1:5">
      <c r="A303" s="111"/>
      <c r="B303" s="93"/>
      <c r="C303" s="93"/>
      <c r="D303" s="65"/>
      <c r="E303" s="93"/>
    </row>
    <row r="304" spans="1:5">
      <c r="A304" s="111"/>
      <c r="B304" s="93"/>
      <c r="C304" s="93"/>
      <c r="D304" s="65"/>
      <c r="E304" s="93"/>
    </row>
    <row r="305" spans="1:5">
      <c r="A305" s="111"/>
      <c r="B305" s="93"/>
      <c r="C305" s="93"/>
      <c r="D305" s="65"/>
      <c r="E305" s="93"/>
    </row>
    <row r="306" spans="1:5">
      <c r="A306" s="111"/>
      <c r="B306" s="93"/>
      <c r="C306" s="93"/>
      <c r="D306" s="65"/>
      <c r="E306" s="93"/>
    </row>
    <row r="307" spans="1:5">
      <c r="A307" s="111"/>
      <c r="B307" s="93"/>
      <c r="C307" s="93"/>
      <c r="D307" s="65"/>
      <c r="E307" s="93"/>
    </row>
    <row r="308" spans="1:5">
      <c r="A308" s="111"/>
      <c r="B308" s="93"/>
      <c r="C308" s="93"/>
      <c r="D308" s="65"/>
      <c r="E308" s="93"/>
    </row>
    <row r="309" spans="1:5">
      <c r="A309" s="111"/>
      <c r="B309" s="93"/>
      <c r="C309" s="93"/>
      <c r="D309" s="65"/>
      <c r="E309" s="93"/>
    </row>
    <row r="310" spans="1:5">
      <c r="A310" s="111"/>
      <c r="B310" s="93"/>
      <c r="C310" s="93"/>
      <c r="D310" s="65"/>
      <c r="E310" s="93"/>
    </row>
    <row r="311" spans="1:5">
      <c r="A311" s="111"/>
      <c r="B311" s="93"/>
      <c r="C311" s="93"/>
      <c r="D311" s="65"/>
      <c r="E311" s="93"/>
    </row>
    <row r="312" spans="1:5">
      <c r="A312" s="111"/>
      <c r="B312" s="93"/>
      <c r="C312" s="93"/>
      <c r="D312" s="65"/>
      <c r="E312" s="93"/>
    </row>
    <row r="313" spans="1:5">
      <c r="A313" s="111"/>
      <c r="B313" s="93"/>
      <c r="C313" s="93"/>
      <c r="D313" s="65"/>
      <c r="E313" s="93"/>
    </row>
    <row r="314" spans="1:5">
      <c r="A314" s="111"/>
      <c r="B314" s="93"/>
      <c r="C314" s="93"/>
      <c r="D314" s="65"/>
      <c r="E314" s="93"/>
    </row>
    <row r="315" spans="1:5">
      <c r="A315" s="111"/>
      <c r="B315" s="93"/>
      <c r="C315" s="93"/>
      <c r="D315" s="65"/>
      <c r="E315" s="93"/>
    </row>
    <row r="316" spans="1:5">
      <c r="A316" s="111"/>
      <c r="B316" s="93"/>
      <c r="C316" s="93"/>
      <c r="D316" s="65"/>
      <c r="E316" s="93"/>
    </row>
    <row r="317" spans="1:5">
      <c r="A317" s="111"/>
      <c r="B317" s="93"/>
      <c r="C317" s="93"/>
      <c r="D317" s="65"/>
      <c r="E317" s="93"/>
    </row>
    <row r="318" spans="1:5">
      <c r="A318" s="111"/>
      <c r="B318" s="93"/>
      <c r="C318" s="93"/>
      <c r="D318" s="65"/>
      <c r="E318" s="93"/>
    </row>
    <row r="319" spans="1:5">
      <c r="A319" s="111"/>
      <c r="B319" s="93"/>
      <c r="C319" s="93"/>
      <c r="D319" s="65"/>
      <c r="E319" s="93"/>
    </row>
    <row r="320" spans="1:5">
      <c r="A320" s="111"/>
      <c r="B320" s="93"/>
      <c r="C320" s="93"/>
      <c r="D320" s="65"/>
      <c r="E320" s="93"/>
    </row>
    <row r="321" spans="1:5">
      <c r="A321" s="111"/>
      <c r="B321" s="93"/>
      <c r="C321" s="93"/>
      <c r="D321" s="65"/>
      <c r="E321" s="93"/>
    </row>
    <row r="322" spans="1:5">
      <c r="A322" s="111"/>
      <c r="B322" s="93"/>
      <c r="C322" s="93"/>
      <c r="D322" s="65"/>
      <c r="E322" s="93"/>
    </row>
    <row r="323" spans="1:5">
      <c r="A323" s="111"/>
      <c r="B323" s="93"/>
      <c r="C323" s="93"/>
      <c r="D323" s="65"/>
      <c r="E323" s="93"/>
    </row>
    <row r="324" spans="1:5">
      <c r="A324" s="111"/>
      <c r="B324" s="93"/>
      <c r="C324" s="93"/>
      <c r="D324" s="65"/>
      <c r="E324" s="93"/>
    </row>
    <row r="325" spans="1:5">
      <c r="A325" s="111"/>
      <c r="B325" s="93"/>
      <c r="C325" s="93"/>
      <c r="D325" s="65"/>
      <c r="E325" s="93"/>
    </row>
    <row r="326" spans="1:5">
      <c r="A326" s="111"/>
      <c r="B326" s="93"/>
      <c r="C326" s="93"/>
      <c r="D326" s="65"/>
      <c r="E326" s="93"/>
    </row>
    <row r="327" spans="1:5">
      <c r="A327" s="111"/>
      <c r="B327" s="93"/>
      <c r="C327" s="93"/>
      <c r="D327" s="65"/>
      <c r="E327" s="93"/>
    </row>
    <row r="328" spans="1:5">
      <c r="A328" s="111"/>
      <c r="B328" s="93"/>
      <c r="C328" s="93"/>
      <c r="D328" s="65"/>
      <c r="E328" s="93"/>
    </row>
    <row r="329" spans="1:5">
      <c r="A329" s="111"/>
      <c r="B329" s="93"/>
      <c r="C329" s="93"/>
      <c r="D329" s="65"/>
      <c r="E329" s="93"/>
    </row>
    <row r="330" spans="1:5">
      <c r="A330" s="111"/>
      <c r="B330" s="93"/>
      <c r="C330" s="93"/>
      <c r="D330" s="65"/>
      <c r="E330" s="93"/>
    </row>
    <row r="331" spans="1:5">
      <c r="A331" s="111"/>
      <c r="B331" s="93"/>
      <c r="C331" s="93"/>
      <c r="D331" s="65"/>
      <c r="E331" s="93"/>
    </row>
    <row r="332" spans="1:5">
      <c r="A332" s="111"/>
      <c r="B332" s="93"/>
      <c r="C332" s="93"/>
      <c r="D332" s="65"/>
      <c r="E332" s="93"/>
    </row>
    <row r="333" spans="1:5">
      <c r="A333" s="111"/>
      <c r="B333" s="93"/>
      <c r="C333" s="93"/>
      <c r="D333" s="65"/>
      <c r="E333" s="93"/>
    </row>
    <row r="334" spans="1:5">
      <c r="A334" s="111"/>
      <c r="B334" s="93"/>
      <c r="C334" s="93"/>
      <c r="D334" s="65"/>
      <c r="E334" s="93"/>
    </row>
    <row r="335" spans="1:5">
      <c r="A335" s="111"/>
      <c r="B335" s="93"/>
      <c r="C335" s="93"/>
      <c r="D335" s="65"/>
      <c r="E335" s="93"/>
    </row>
    <row r="336" spans="1:5">
      <c r="A336" s="111"/>
      <c r="B336" s="93"/>
      <c r="C336" s="93"/>
      <c r="D336" s="65"/>
      <c r="E336" s="93"/>
    </row>
    <row r="337" spans="1:5">
      <c r="A337" s="111"/>
      <c r="B337" s="93"/>
      <c r="C337" s="93"/>
      <c r="D337" s="65"/>
      <c r="E337" s="93"/>
    </row>
    <row r="338" spans="1:5">
      <c r="A338" s="111"/>
      <c r="B338" s="93"/>
      <c r="C338" s="93"/>
      <c r="D338" s="65"/>
      <c r="E338" s="93"/>
    </row>
    <row r="339" spans="1:5">
      <c r="A339" s="111"/>
      <c r="B339" s="93"/>
      <c r="C339" s="93"/>
      <c r="D339" s="65"/>
      <c r="E339" s="93"/>
    </row>
    <row r="340" spans="1:5">
      <c r="A340" s="111"/>
      <c r="B340" s="93"/>
      <c r="C340" s="93"/>
      <c r="D340" s="65"/>
      <c r="E340" s="93"/>
    </row>
    <row r="341" spans="1:5">
      <c r="A341" s="111"/>
      <c r="B341" s="93"/>
      <c r="C341" s="93"/>
      <c r="D341" s="65"/>
      <c r="E341" s="93"/>
    </row>
    <row r="342" spans="1:5">
      <c r="A342" s="111"/>
      <c r="B342" s="93"/>
      <c r="C342" s="93"/>
      <c r="D342" s="65"/>
      <c r="E342" s="93"/>
    </row>
    <row r="343" spans="1:5">
      <c r="A343" s="111"/>
      <c r="B343" s="93"/>
      <c r="C343" s="93"/>
      <c r="D343" s="65"/>
      <c r="E343" s="93"/>
    </row>
    <row r="344" spans="1:5">
      <c r="A344" s="111"/>
      <c r="B344" s="93"/>
      <c r="C344" s="93"/>
      <c r="D344" s="65"/>
      <c r="E344" s="93"/>
    </row>
    <row r="345" spans="1:5">
      <c r="A345" s="111"/>
      <c r="B345" s="93"/>
      <c r="C345" s="93"/>
      <c r="D345" s="65"/>
      <c r="E345" s="93"/>
    </row>
    <row r="346" spans="1:5">
      <c r="A346" s="111"/>
      <c r="B346" s="93"/>
      <c r="C346" s="93"/>
      <c r="D346" s="65"/>
      <c r="E346" s="93"/>
    </row>
    <row r="347" spans="1:5">
      <c r="A347" s="111"/>
      <c r="B347" s="93"/>
      <c r="C347" s="93"/>
      <c r="D347" s="65"/>
      <c r="E347" s="93"/>
    </row>
    <row r="348" spans="1:5">
      <c r="A348" s="111"/>
      <c r="B348" s="93"/>
      <c r="C348" s="93"/>
      <c r="D348" s="65"/>
      <c r="E348" s="93"/>
    </row>
    <row r="349" spans="1:5">
      <c r="A349" s="111"/>
      <c r="B349" s="93"/>
      <c r="C349" s="93"/>
      <c r="D349" s="65"/>
      <c r="E349" s="93"/>
    </row>
    <row r="350" spans="1:5">
      <c r="A350" s="111"/>
      <c r="B350" s="93"/>
      <c r="C350" s="93"/>
      <c r="D350" s="65"/>
      <c r="E350" s="93"/>
    </row>
    <row r="351" spans="1:5">
      <c r="A351" s="111"/>
      <c r="B351" s="93"/>
      <c r="C351" s="93"/>
      <c r="D351" s="65"/>
      <c r="E351" s="93"/>
    </row>
    <row r="352" spans="1:5">
      <c r="A352" s="111"/>
      <c r="B352" s="93"/>
      <c r="C352" s="93"/>
      <c r="D352" s="65"/>
      <c r="E352" s="93"/>
    </row>
  </sheetData>
  <mergeCells count="4">
    <mergeCell ref="A1:E1"/>
    <mergeCell ref="B10:C10"/>
    <mergeCell ref="A15:B15"/>
    <mergeCell ref="A16:E16"/>
  </mergeCells>
  <printOptions horizontalCentered="1"/>
  <pageMargins left="0.7" right="0.7" top="1.25" bottom="0.7" header="0.5" footer="0.25"/>
  <pageSetup paperSize="9" firstPageNumber="34" orientation="portrait" useFirstPageNumber="1" horizontalDpi="300" verticalDpi="300" r:id="rId1"/>
  <headerFooter alignWithMargins="0">
    <oddHeader xml:space="preserve">&amp;C&amp;"+,Bold"&amp;20
________________________________________________&amp;R&amp;"+,Regular"&amp;11
  مملكة البحرين 
  ملحقات الحساب الختامي الموحد للدولة للسنة المالية المنتهية في 31 ديسمبر 2014
</oddHeader>
    <oddFooter>&amp;C&amp;"Arabic Transparent,Bold"&amp;20________________________________________________&amp;"Arial,Regular"&amp;10
&amp;"+,Regular"&amp;14&amp;P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115"/>
  <sheetViews>
    <sheetView rightToLeft="1" view="pageBreakPreview" zoomScaleNormal="100" zoomScaleSheetLayoutView="100" workbookViewId="0">
      <selection activeCell="E117" sqref="E117"/>
    </sheetView>
  </sheetViews>
  <sheetFormatPr defaultRowHeight="13.5"/>
  <cols>
    <col min="1" max="1" width="8.7109375" style="94" customWidth="1"/>
    <col min="2" max="2" width="31" style="91" customWidth="1"/>
    <col min="3" max="3" width="9.85546875" style="91" customWidth="1"/>
    <col min="4" max="4" width="19.85546875" style="19" customWidth="1"/>
    <col min="5" max="5" width="19.7109375" style="91" customWidth="1"/>
    <col min="6" max="6" width="14.28515625" style="91" bestFit="1" customWidth="1"/>
    <col min="7" max="7" width="9.140625" style="91"/>
    <col min="8" max="8" width="7.5703125" style="91" customWidth="1"/>
    <col min="9" max="9" width="10.7109375" style="91" bestFit="1" customWidth="1"/>
    <col min="10" max="16384" width="9.140625" style="91"/>
  </cols>
  <sheetData>
    <row r="1" spans="1:6" s="272" customFormat="1" ht="30.95" customHeight="1">
      <c r="A1" s="459" t="s">
        <v>310</v>
      </c>
      <c r="B1" s="459"/>
      <c r="C1" s="459"/>
      <c r="D1" s="459"/>
      <c r="E1" s="459"/>
    </row>
    <row r="2" spans="1:6" ht="21.6" customHeight="1">
      <c r="A2" s="262"/>
      <c r="B2" s="226"/>
      <c r="C2" s="226"/>
      <c r="D2" s="72"/>
      <c r="E2" s="263" t="s">
        <v>517</v>
      </c>
    </row>
    <row r="3" spans="1:6" s="150" customFormat="1" ht="36" customHeight="1">
      <c r="A3" s="128" t="s">
        <v>0</v>
      </c>
      <c r="B3" s="128" t="s">
        <v>236</v>
      </c>
      <c r="C3" s="128"/>
      <c r="D3" s="180" t="s">
        <v>835</v>
      </c>
      <c r="E3" s="180" t="s">
        <v>721</v>
      </c>
    </row>
    <row r="4" spans="1:6" s="101" customFormat="1" ht="30.95" customHeight="1">
      <c r="A4" s="126">
        <v>1</v>
      </c>
      <c r="B4" s="125" t="s">
        <v>3</v>
      </c>
      <c r="C4" s="125"/>
      <c r="D4" s="123">
        <f>1061155+3957896</f>
        <v>5019051</v>
      </c>
      <c r="E4" s="123">
        <f>1106448+4391279</f>
        <v>5497727</v>
      </c>
    </row>
    <row r="5" spans="1:6" s="101" customFormat="1" ht="30.95" customHeight="1">
      <c r="A5" s="126">
        <v>2</v>
      </c>
      <c r="B5" s="125" t="s">
        <v>4</v>
      </c>
      <c r="C5" s="125"/>
      <c r="D5" s="123">
        <f>7311268+15712850</f>
        <v>23024118</v>
      </c>
      <c r="E5" s="123">
        <f>7470550+14211346</f>
        <v>21681896</v>
      </c>
    </row>
    <row r="6" spans="1:6" s="101" customFormat="1" ht="30.95" customHeight="1">
      <c r="A6" s="126">
        <v>3</v>
      </c>
      <c r="B6" s="125" t="s">
        <v>5</v>
      </c>
      <c r="C6" s="125"/>
      <c r="D6" s="123">
        <f>1417339+2864268</f>
        <v>4281607</v>
      </c>
      <c r="E6" s="123">
        <f>1372992+2334549</f>
        <v>3707541</v>
      </c>
    </row>
    <row r="7" spans="1:6" s="101" customFormat="1" ht="30.95" customHeight="1">
      <c r="A7" s="126">
        <v>4</v>
      </c>
      <c r="B7" s="125" t="s">
        <v>6</v>
      </c>
      <c r="C7" s="125"/>
      <c r="D7" s="123">
        <f>1372567+786048</f>
        <v>2158615</v>
      </c>
      <c r="E7" s="123">
        <f>959327+266183</f>
        <v>1225510</v>
      </c>
    </row>
    <row r="8" spans="1:6" s="101" customFormat="1" ht="30.95" customHeight="1">
      <c r="A8" s="126">
        <v>5</v>
      </c>
      <c r="B8" s="125" t="s">
        <v>7</v>
      </c>
      <c r="C8" s="125"/>
      <c r="D8" s="123">
        <f>2211978+1527013</f>
        <v>3738991</v>
      </c>
      <c r="E8" s="123">
        <f>1847349+2130196</f>
        <v>3977545</v>
      </c>
    </row>
    <row r="9" spans="1:6" s="101" customFormat="1" ht="30.95" customHeight="1">
      <c r="A9" s="126">
        <v>6</v>
      </c>
      <c r="B9" s="125" t="s">
        <v>28</v>
      </c>
      <c r="C9" s="125"/>
      <c r="D9" s="123">
        <f>355874+1650283</f>
        <v>2006157</v>
      </c>
      <c r="E9" s="123">
        <f>234760+5094597</f>
        <v>5329357</v>
      </c>
    </row>
    <row r="10" spans="1:6" s="101" customFormat="1" ht="30.95" customHeight="1">
      <c r="A10" s="126">
        <v>7</v>
      </c>
      <c r="B10" s="125" t="s">
        <v>334</v>
      </c>
      <c r="C10" s="125"/>
      <c r="D10" s="123">
        <f>64052+6347813</f>
        <v>6411865</v>
      </c>
      <c r="E10" s="123">
        <f>55693+201960</f>
        <v>257653</v>
      </c>
    </row>
    <row r="11" spans="1:6" s="101" customFormat="1" ht="30.95" customHeight="1">
      <c r="A11" s="264">
        <v>8</v>
      </c>
      <c r="B11" s="124" t="s">
        <v>8</v>
      </c>
      <c r="C11" s="124"/>
      <c r="D11" s="273">
        <f>20786680+58674524</f>
        <v>79461204</v>
      </c>
      <c r="E11" s="273">
        <f>17101077+67983954</f>
        <v>85085031</v>
      </c>
      <c r="F11" s="274"/>
    </row>
    <row r="12" spans="1:6" s="101" customFormat="1" ht="28.5" customHeight="1" thickBot="1">
      <c r="A12" s="275"/>
      <c r="B12" s="276" t="s">
        <v>2</v>
      </c>
      <c r="C12" s="277"/>
      <c r="D12" s="70">
        <f>SUM(D4:D11)</f>
        <v>126101608</v>
      </c>
      <c r="E12" s="70">
        <f>SUM(E4:E11)</f>
        <v>126762260</v>
      </c>
    </row>
    <row r="13" spans="1:6" ht="10.5" customHeight="1" thickTop="1">
      <c r="A13" s="278"/>
      <c r="B13" s="279"/>
      <c r="C13" s="280"/>
      <c r="D13" s="71"/>
      <c r="E13" s="71"/>
    </row>
    <row r="14" spans="1:6" ht="25.5" customHeight="1">
      <c r="A14" s="461" t="s">
        <v>241</v>
      </c>
      <c r="B14" s="461"/>
      <c r="C14" s="114"/>
      <c r="D14" s="64"/>
      <c r="E14" s="281"/>
    </row>
    <row r="15" spans="1:6" ht="75" customHeight="1">
      <c r="A15" s="462" t="s">
        <v>914</v>
      </c>
      <c r="B15" s="462"/>
      <c r="C15" s="462"/>
      <c r="D15" s="462"/>
      <c r="E15" s="462"/>
    </row>
    <row r="115" spans="4:4">
      <c r="D115" s="427"/>
    </row>
  </sheetData>
  <mergeCells count="3">
    <mergeCell ref="A1:E1"/>
    <mergeCell ref="A14:B14"/>
    <mergeCell ref="A15:E15"/>
  </mergeCells>
  <printOptions horizontalCentered="1"/>
  <pageMargins left="0.7" right="0.7" top="1.25" bottom="0.7" header="0.5" footer="0.25"/>
  <pageSetup paperSize="9" firstPageNumber="35" orientation="portrait" useFirstPageNumber="1" horizontalDpi="300" verticalDpi="300" r:id="rId1"/>
  <headerFooter alignWithMargins="0">
    <oddHeader xml:space="preserve">&amp;C&amp;"+,Bold"&amp;20
________________________________________________&amp;R&amp;"+,Regular"&amp;11
  مملكة البحرين 
  ملحقات الحساب الختامي الموحد للدولة للسنة المالية المنتهية في 31 ديسمبر 2014
</oddHeader>
    <oddFooter>&amp;C&amp;"Arabic Transparent,Bold"&amp;20_______________________________________________&amp;"Arabic Transparent,Regular"&amp;14
&amp;"+,Regular"&amp;P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115"/>
  <sheetViews>
    <sheetView rightToLeft="1" view="pageBreakPreview" zoomScaleNormal="100" zoomScaleSheetLayoutView="100" workbookViewId="0">
      <selection activeCell="E117" sqref="E117"/>
    </sheetView>
  </sheetViews>
  <sheetFormatPr defaultRowHeight="13.5"/>
  <cols>
    <col min="1" max="1" width="8.7109375" style="111" customWidth="1"/>
    <col min="2" max="2" width="34.140625" style="93" customWidth="1"/>
    <col min="3" max="3" width="4" style="93" customWidth="1"/>
    <col min="4" max="4" width="20.28515625" style="110" customWidth="1"/>
    <col min="5" max="5" width="20.140625" style="93" customWidth="1"/>
    <col min="6" max="16384" width="9.140625" style="93"/>
  </cols>
  <sheetData>
    <row r="1" spans="1:5" s="131" customFormat="1" ht="30.95" customHeight="1">
      <c r="A1" s="459" t="s">
        <v>681</v>
      </c>
      <c r="B1" s="459"/>
      <c r="C1" s="459"/>
      <c r="D1" s="459"/>
      <c r="E1" s="459"/>
    </row>
    <row r="2" spans="1:5" ht="21.6" customHeight="1">
      <c r="A2" s="130"/>
      <c r="B2" s="129"/>
      <c r="C2" s="129"/>
      <c r="D2" s="129"/>
      <c r="E2" s="108" t="s">
        <v>517</v>
      </c>
    </row>
    <row r="3" spans="1:5" s="112" customFormat="1" ht="36" customHeight="1">
      <c r="A3" s="128" t="s">
        <v>0</v>
      </c>
      <c r="B3" s="128" t="s">
        <v>236</v>
      </c>
      <c r="C3" s="128"/>
      <c r="D3" s="179" t="s">
        <v>835</v>
      </c>
      <c r="E3" s="179" t="s">
        <v>721</v>
      </c>
    </row>
    <row r="4" spans="1:5" s="118" customFormat="1" ht="30.95" customHeight="1">
      <c r="A4" s="126">
        <v>1</v>
      </c>
      <c r="B4" s="125" t="s">
        <v>3</v>
      </c>
      <c r="C4" s="125"/>
      <c r="D4" s="123">
        <v>417876</v>
      </c>
      <c r="E4" s="123">
        <v>316696</v>
      </c>
    </row>
    <row r="5" spans="1:5" s="118" customFormat="1" ht="30.95" customHeight="1">
      <c r="A5" s="126">
        <v>2</v>
      </c>
      <c r="B5" s="125" t="s">
        <v>4</v>
      </c>
      <c r="C5" s="125"/>
      <c r="D5" s="123">
        <v>4770491</v>
      </c>
      <c r="E5" s="123">
        <v>1194905</v>
      </c>
    </row>
    <row r="6" spans="1:5" s="118" customFormat="1" ht="30.95" customHeight="1">
      <c r="A6" s="126">
        <v>3</v>
      </c>
      <c r="B6" s="125" t="s">
        <v>5</v>
      </c>
      <c r="C6" s="125"/>
      <c r="D6" s="123">
        <v>1016531</v>
      </c>
      <c r="E6" s="123">
        <v>274064</v>
      </c>
    </row>
    <row r="7" spans="1:5" s="118" customFormat="1" ht="30.95" customHeight="1">
      <c r="A7" s="126">
        <v>4</v>
      </c>
      <c r="B7" s="125" t="s">
        <v>6</v>
      </c>
      <c r="C7" s="125"/>
      <c r="D7" s="123">
        <v>1138361</v>
      </c>
      <c r="E7" s="123">
        <v>797456</v>
      </c>
    </row>
    <row r="8" spans="1:5" s="118" customFormat="1" ht="30.95" customHeight="1">
      <c r="A8" s="126">
        <v>5</v>
      </c>
      <c r="B8" s="125" t="s">
        <v>7</v>
      </c>
      <c r="C8" s="125"/>
      <c r="D8" s="123">
        <v>1162457</v>
      </c>
      <c r="E8" s="123">
        <v>334245</v>
      </c>
    </row>
    <row r="9" spans="1:5" s="118" customFormat="1" ht="30.95" customHeight="1">
      <c r="A9" s="126">
        <v>6</v>
      </c>
      <c r="B9" s="127" t="s">
        <v>28</v>
      </c>
      <c r="C9" s="125"/>
      <c r="D9" s="123">
        <v>86790</v>
      </c>
      <c r="E9" s="123">
        <v>35173</v>
      </c>
    </row>
    <row r="10" spans="1:5" s="118" customFormat="1" ht="30.95" customHeight="1">
      <c r="A10" s="126">
        <v>7</v>
      </c>
      <c r="B10" s="125" t="s">
        <v>339</v>
      </c>
      <c r="C10" s="125"/>
      <c r="D10" s="123">
        <v>45789</v>
      </c>
      <c r="E10" s="123">
        <v>483</v>
      </c>
    </row>
    <row r="11" spans="1:5" s="118" customFormat="1" ht="30.95" customHeight="1">
      <c r="A11" s="126">
        <v>8</v>
      </c>
      <c r="B11" s="125" t="s">
        <v>8</v>
      </c>
      <c r="C11" s="124"/>
      <c r="D11" s="123">
        <v>114567347</v>
      </c>
      <c r="E11" s="123">
        <v>97586327</v>
      </c>
    </row>
    <row r="12" spans="1:5" s="118" customFormat="1" ht="25.5" customHeight="1" thickBot="1">
      <c r="A12" s="122"/>
      <c r="B12" s="121" t="s">
        <v>2</v>
      </c>
      <c r="C12" s="120"/>
      <c r="D12" s="119">
        <f>SUM(D4:D11)</f>
        <v>123205642</v>
      </c>
      <c r="E12" s="119">
        <f>SUM(E4:E11)</f>
        <v>100539349</v>
      </c>
    </row>
    <row r="13" spans="1:5" ht="38.25" customHeight="1" thickTop="1">
      <c r="A13" s="117"/>
      <c r="D13" s="116"/>
      <c r="E13" s="115"/>
    </row>
    <row r="14" spans="1:5" ht="27" customHeight="1">
      <c r="A14" s="461" t="s">
        <v>278</v>
      </c>
      <c r="B14" s="461"/>
      <c r="C14" s="114"/>
      <c r="D14" s="113"/>
      <c r="E14" s="112"/>
    </row>
    <row r="15" spans="1:5">
      <c r="A15" s="462" t="s">
        <v>532</v>
      </c>
      <c r="B15" s="462"/>
      <c r="C15" s="462"/>
      <c r="D15" s="462"/>
      <c r="E15" s="462"/>
    </row>
    <row r="16" spans="1:5">
      <c r="A16" s="462"/>
      <c r="B16" s="462"/>
      <c r="C16" s="462"/>
      <c r="D16" s="462"/>
      <c r="E16" s="462"/>
    </row>
    <row r="17" spans="1:5">
      <c r="A17" s="462"/>
      <c r="B17" s="462"/>
      <c r="C17" s="462"/>
      <c r="D17" s="462"/>
      <c r="E17" s="462"/>
    </row>
    <row r="18" spans="1:5">
      <c r="A18" s="462"/>
      <c r="B18" s="462"/>
      <c r="C18" s="462"/>
      <c r="D18" s="462"/>
      <c r="E18" s="462"/>
    </row>
    <row r="19" spans="1:5">
      <c r="A19" s="462"/>
      <c r="B19" s="462"/>
      <c r="C19" s="462"/>
      <c r="D19" s="462"/>
      <c r="E19" s="462"/>
    </row>
    <row r="20" spans="1:5">
      <c r="A20" s="462"/>
      <c r="B20" s="462"/>
      <c r="C20" s="462"/>
      <c r="D20" s="462"/>
      <c r="E20" s="462"/>
    </row>
    <row r="21" spans="1:5">
      <c r="A21" s="462"/>
      <c r="B21" s="462"/>
      <c r="C21" s="462"/>
      <c r="D21" s="462"/>
      <c r="E21" s="462"/>
    </row>
    <row r="115" spans="4:4">
      <c r="D115" s="426"/>
    </row>
  </sheetData>
  <mergeCells count="3">
    <mergeCell ref="A1:E1"/>
    <mergeCell ref="A14:B14"/>
    <mergeCell ref="A15:E21"/>
  </mergeCells>
  <printOptions horizontalCentered="1"/>
  <pageMargins left="0.7" right="0.7" top="1.25" bottom="0.7" header="0.5" footer="0.25"/>
  <pageSetup paperSize="9" firstPageNumber="36" orientation="portrait" useFirstPageNumber="1" horizontalDpi="300" verticalDpi="300" r:id="rId1"/>
  <headerFooter alignWithMargins="0">
    <oddHeader>&amp;C&amp;"+,Bold"&amp;20
________________________________________________&amp;R&amp;"+,Regular"&amp;11
  مملكة البحرين 
  ملحقات الحساب الختامي الموحد للدولة للسنة المالية المنتهية في 31 ديسمبر 2014</oddHeader>
    <oddFooter>&amp;C&amp;"Arabic Transparent,Bold"&amp;20________________________________________________&amp;"Arabic Transparent,Regular"&amp;14
&amp;"+,Regular"&amp;P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115"/>
  <sheetViews>
    <sheetView rightToLeft="1" view="pageBreakPreview" zoomScaleNormal="100" zoomScaleSheetLayoutView="100" zoomScalePageLayoutView="110" workbookViewId="0">
      <selection sqref="A1:F1"/>
    </sheetView>
  </sheetViews>
  <sheetFormatPr defaultColWidth="6.140625" defaultRowHeight="27" customHeight="1"/>
  <cols>
    <col min="1" max="1" width="24.140625" style="132" customWidth="1"/>
    <col min="2" max="2" width="14" style="133" customWidth="1"/>
    <col min="3" max="3" width="13.5703125" style="133" customWidth="1"/>
    <col min="4" max="4" width="14.5703125" style="133" customWidth="1"/>
    <col min="5" max="5" width="14.28515625" style="133" bestFit="1" customWidth="1"/>
    <col min="6" max="6" width="15" style="133" bestFit="1" customWidth="1"/>
    <col min="7" max="16384" width="6.140625" style="132"/>
  </cols>
  <sheetData>
    <row r="1" spans="1:6" ht="30.95" customHeight="1">
      <c r="A1" s="463" t="s">
        <v>682</v>
      </c>
      <c r="B1" s="463"/>
      <c r="C1" s="463"/>
      <c r="D1" s="463"/>
      <c r="E1" s="463"/>
      <c r="F1" s="463"/>
    </row>
    <row r="2" spans="1:6" ht="21.6" customHeight="1">
      <c r="A2" s="149"/>
      <c r="B2" s="148"/>
      <c r="C2" s="148"/>
      <c r="D2" s="148"/>
      <c r="E2" s="464" t="s">
        <v>531</v>
      </c>
      <c r="F2" s="464"/>
    </row>
    <row r="3" spans="1:6" s="145" customFormat="1" ht="42" customHeight="1">
      <c r="A3" s="147" t="s">
        <v>209</v>
      </c>
      <c r="B3" s="146" t="s">
        <v>832</v>
      </c>
      <c r="C3" s="146" t="s">
        <v>32</v>
      </c>
      <c r="D3" s="146" t="s">
        <v>33</v>
      </c>
      <c r="E3" s="146" t="s">
        <v>188</v>
      </c>
      <c r="F3" s="146" t="s">
        <v>833</v>
      </c>
    </row>
    <row r="4" spans="1:6" s="137" customFormat="1" ht="23.85" customHeight="1">
      <c r="A4" s="141" t="s">
        <v>277</v>
      </c>
      <c r="B4" s="139">
        <v>1130000</v>
      </c>
      <c r="C4" s="142">
        <v>2805000</v>
      </c>
      <c r="D4" s="142">
        <v>-2705000</v>
      </c>
      <c r="E4" s="142">
        <f>SUM(C4:D4)</f>
        <v>100000</v>
      </c>
      <c r="F4" s="142">
        <f>SUM(E4+B4)</f>
        <v>1230000</v>
      </c>
    </row>
    <row r="5" spans="1:6" s="137" customFormat="1" ht="23.85" customHeight="1">
      <c r="A5" s="141" t="s">
        <v>283</v>
      </c>
      <c r="B5" s="139">
        <v>108000</v>
      </c>
      <c r="C5" s="139">
        <v>432000</v>
      </c>
      <c r="D5" s="142">
        <v>-432000</v>
      </c>
      <c r="E5" s="140">
        <f>SUM(C5:D5)</f>
        <v>0</v>
      </c>
      <c r="F5" s="142">
        <f>SUM(E5+B5)</f>
        <v>108000</v>
      </c>
    </row>
    <row r="6" spans="1:6" s="137" customFormat="1" ht="23.85" customHeight="1">
      <c r="A6" s="141" t="s">
        <v>282</v>
      </c>
      <c r="B6" s="139">
        <v>620000</v>
      </c>
      <c r="C6" s="139">
        <v>240000</v>
      </c>
      <c r="D6" s="142">
        <v>-280000</v>
      </c>
      <c r="E6" s="142">
        <f>SUM(C6:D6)</f>
        <v>-40000</v>
      </c>
      <c r="F6" s="142">
        <f>SUM(E6+B6)</f>
        <v>580000</v>
      </c>
    </row>
    <row r="7" spans="1:6" s="137" customFormat="1" ht="23.85" customHeight="1">
      <c r="A7" s="141" t="s">
        <v>34</v>
      </c>
      <c r="B7" s="139">
        <v>15638</v>
      </c>
      <c r="C7" s="140">
        <v>0</v>
      </c>
      <c r="D7" s="142">
        <v>-6255</v>
      </c>
      <c r="E7" s="142">
        <f>SUM(C7:D7)</f>
        <v>-6255</v>
      </c>
      <c r="F7" s="142">
        <f>SUM(E7+B7)</f>
        <v>9383</v>
      </c>
    </row>
    <row r="8" spans="1:6" s="137" customFormat="1" ht="23.85" customHeight="1">
      <c r="A8" s="144" t="s">
        <v>564</v>
      </c>
      <c r="B8" s="143">
        <v>1085000</v>
      </c>
      <c r="C8" s="140">
        <v>0</v>
      </c>
      <c r="D8" s="140">
        <v>0</v>
      </c>
      <c r="E8" s="140">
        <f>SUM(C8:D8)</f>
        <v>0</v>
      </c>
      <c r="F8" s="142">
        <f>SUM(E8+B8)</f>
        <v>1085000</v>
      </c>
    </row>
    <row r="9" spans="1:6" s="137" customFormat="1" ht="23.85" customHeight="1">
      <c r="A9" s="138" t="s">
        <v>805</v>
      </c>
      <c r="B9" s="135">
        <f>SUM(B4:B8)</f>
        <v>2958638</v>
      </c>
      <c r="C9" s="135">
        <f>SUM(C4:C8)</f>
        <v>3477000</v>
      </c>
      <c r="D9" s="135">
        <f>SUM(D4:D8)</f>
        <v>-3423255</v>
      </c>
      <c r="E9" s="135">
        <f>SUM(E4:E8)</f>
        <v>53745</v>
      </c>
      <c r="F9" s="135">
        <f>SUM(F4:F8)</f>
        <v>3012383</v>
      </c>
    </row>
    <row r="10" spans="1:6" s="137" customFormat="1" ht="25.35" customHeight="1">
      <c r="A10" s="155" t="s">
        <v>340</v>
      </c>
      <c r="B10" s="139">
        <v>564000</v>
      </c>
      <c r="C10" s="140">
        <v>0</v>
      </c>
      <c r="D10" s="139">
        <v>-282000</v>
      </c>
      <c r="E10" s="139">
        <f>SUM(C10:D10)</f>
        <v>-282000</v>
      </c>
      <c r="F10" s="139">
        <f>SUM(B10:D10)</f>
        <v>282000</v>
      </c>
    </row>
    <row r="11" spans="1:6" s="137" customFormat="1" ht="25.35" customHeight="1">
      <c r="A11" s="141" t="s">
        <v>530</v>
      </c>
      <c r="B11" s="139">
        <v>1598000</v>
      </c>
      <c r="C11" s="139">
        <v>470000</v>
      </c>
      <c r="D11" s="140">
        <v>0</v>
      </c>
      <c r="E11" s="139">
        <f>SUM(C11:D11)</f>
        <v>470000</v>
      </c>
      <c r="F11" s="139">
        <f>SUM(B11:D11)</f>
        <v>2068000</v>
      </c>
    </row>
    <row r="12" spans="1:6" s="137" customFormat="1" ht="25.35" customHeight="1">
      <c r="A12" s="141" t="s">
        <v>341</v>
      </c>
      <c r="B12" s="139">
        <v>255084</v>
      </c>
      <c r="C12" s="140">
        <v>0</v>
      </c>
      <c r="D12" s="139">
        <v>-43801</v>
      </c>
      <c r="E12" s="139">
        <f>SUM(C12:D12)</f>
        <v>-43801</v>
      </c>
      <c r="F12" s="139">
        <f>SUM(B12:D12)</f>
        <v>211283</v>
      </c>
    </row>
    <row r="13" spans="1:6" s="137" customFormat="1" ht="25.35" customHeight="1">
      <c r="A13" s="138" t="s">
        <v>585</v>
      </c>
      <c r="B13" s="135">
        <f>SUM(B10:B12)</f>
        <v>2417084</v>
      </c>
      <c r="C13" s="135">
        <f>SUM(C10:C12)</f>
        <v>470000</v>
      </c>
      <c r="D13" s="135">
        <f>SUM(D10:D12)</f>
        <v>-325801</v>
      </c>
      <c r="E13" s="135">
        <f>SUM(E10:E12)</f>
        <v>144199</v>
      </c>
      <c r="F13" s="135">
        <f>SUM(F10:F12)</f>
        <v>2561283</v>
      </c>
    </row>
    <row r="14" spans="1:6" s="134" customFormat="1" ht="25.35" customHeight="1" thickBot="1">
      <c r="A14" s="136" t="s">
        <v>210</v>
      </c>
      <c r="B14" s="181">
        <f>B13+B9</f>
        <v>5375722</v>
      </c>
      <c r="C14" s="181">
        <f>C13+C9</f>
        <v>3947000</v>
      </c>
      <c r="D14" s="181">
        <f>D13+D9</f>
        <v>-3749056</v>
      </c>
      <c r="E14" s="181">
        <f>E13+E9</f>
        <v>197944</v>
      </c>
      <c r="F14" s="181">
        <f>F13+F9</f>
        <v>5573666</v>
      </c>
    </row>
    <row r="15" spans="1:6" ht="27" customHeight="1" thickTop="1"/>
    <row r="16" spans="1:6" ht="66.75" customHeight="1">
      <c r="A16" s="465"/>
      <c r="B16" s="465"/>
      <c r="C16" s="465"/>
      <c r="D16" s="465"/>
      <c r="E16" s="465"/>
      <c r="F16" s="465"/>
    </row>
    <row r="115" spans="4:4" ht="27" customHeight="1">
      <c r="D115" s="425"/>
    </row>
  </sheetData>
  <mergeCells count="3">
    <mergeCell ref="A1:F1"/>
    <mergeCell ref="E2:F2"/>
    <mergeCell ref="A16:F16"/>
  </mergeCells>
  <printOptions horizontalCentered="1"/>
  <pageMargins left="0.7" right="0.7" top="1.25" bottom="0.7" header="0.5" footer="0.25"/>
  <pageSetup paperSize="9" scale="93" firstPageNumber="37" orientation="portrait" useFirstPageNumber="1" horizontalDpi="300" verticalDpi="300" r:id="rId1"/>
  <headerFooter alignWithMargins="0">
    <oddHeader>&amp;C&amp;"+,Bold"&amp;20
__________________________________________________________&amp;R&amp;"+,Regular"&amp;11
  مملكة البحرين 
  ملحقات الحساب الختامي الموحد للدولة للسنة المالية المنتهية في 31 ديسمبر 2014</oddHeader>
    <oddFooter>&amp;C&amp;"Arabic Transparent,Bold"&amp;20____________________________________________________&amp;"Arabic Transparent,Regular"&amp;14
&amp;"+,Regular"&amp;P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115"/>
  <sheetViews>
    <sheetView rightToLeft="1" view="pageBreakPreview" zoomScaleNormal="100" zoomScaleSheetLayoutView="100" workbookViewId="0">
      <selection sqref="A1:D1"/>
    </sheetView>
  </sheetViews>
  <sheetFormatPr defaultRowHeight="13.5"/>
  <cols>
    <col min="1" max="1" width="38.140625" style="1" customWidth="1"/>
    <col min="2" max="2" width="15.85546875" style="1" customWidth="1"/>
    <col min="3" max="3" width="15.28515625" style="18" customWidth="1"/>
    <col min="4" max="4" width="16.5703125" style="3" customWidth="1"/>
    <col min="5" max="16384" width="9.140625" style="1"/>
  </cols>
  <sheetData>
    <row r="1" spans="1:7" ht="30.95" customHeight="1">
      <c r="A1" s="466" t="s">
        <v>910</v>
      </c>
      <c r="B1" s="466"/>
      <c r="C1" s="466"/>
      <c r="D1" s="466"/>
      <c r="E1" s="2"/>
      <c r="F1" s="2"/>
      <c r="G1" s="2"/>
    </row>
    <row r="2" spans="1:7" ht="21.6" customHeight="1">
      <c r="A2" s="467" t="s">
        <v>531</v>
      </c>
      <c r="B2" s="467"/>
      <c r="C2" s="467"/>
      <c r="D2" s="467"/>
      <c r="E2" s="2"/>
      <c r="F2" s="2"/>
      <c r="G2" s="2"/>
    </row>
    <row r="3" spans="1:7" s="6" customFormat="1" ht="28.7" customHeight="1">
      <c r="A3" s="73" t="s">
        <v>185</v>
      </c>
      <c r="B3" s="76"/>
      <c r="C3" s="73">
        <v>2014</v>
      </c>
      <c r="D3" s="73">
        <v>2013</v>
      </c>
    </row>
    <row r="4" spans="1:7" s="8" customFormat="1" ht="24.75" hidden="1" customHeight="1">
      <c r="A4" s="61" t="s">
        <v>192</v>
      </c>
      <c r="B4" s="61"/>
      <c r="C4" s="74">
        <v>0</v>
      </c>
      <c r="D4" s="74">
        <v>0</v>
      </c>
    </row>
    <row r="5" spans="1:7" s="8" customFormat="1" ht="24.75" hidden="1" customHeight="1">
      <c r="A5" s="61" t="s">
        <v>35</v>
      </c>
      <c r="B5" s="61"/>
      <c r="C5" s="74">
        <v>0</v>
      </c>
      <c r="D5" s="74">
        <v>0</v>
      </c>
    </row>
    <row r="6" spans="1:7" s="8" customFormat="1" ht="28.7" customHeight="1">
      <c r="A6" s="61" t="s">
        <v>36</v>
      </c>
      <c r="B6" s="61"/>
      <c r="C6" s="78">
        <v>125000</v>
      </c>
      <c r="D6" s="78">
        <v>125000</v>
      </c>
    </row>
    <row r="7" spans="1:7" s="8" customFormat="1" ht="28.7" customHeight="1">
      <c r="A7" s="60" t="s">
        <v>37</v>
      </c>
      <c r="B7" s="60"/>
      <c r="C7" s="78">
        <v>-75278</v>
      </c>
      <c r="D7" s="78">
        <v>-58734</v>
      </c>
    </row>
    <row r="8" spans="1:7" s="8" customFormat="1" ht="24.75" hidden="1" customHeight="1">
      <c r="A8" s="61" t="s">
        <v>38</v>
      </c>
      <c r="B8" s="61"/>
      <c r="C8" s="78"/>
      <c r="D8" s="375"/>
    </row>
    <row r="9" spans="1:7" s="8" customFormat="1" ht="23.25" customHeight="1" thickBot="1">
      <c r="A9" s="63" t="s">
        <v>245</v>
      </c>
      <c r="B9" s="63"/>
      <c r="C9" s="79">
        <f>SUM(C4:C7)</f>
        <v>49722</v>
      </c>
      <c r="D9" s="79">
        <f>SUM(D4:D7)</f>
        <v>66266</v>
      </c>
    </row>
    <row r="10" spans="1:7" ht="14.25" thickTop="1">
      <c r="A10" s="26"/>
      <c r="B10" s="26"/>
      <c r="C10" s="75"/>
      <c r="D10" s="75"/>
    </row>
    <row r="11" spans="1:7">
      <c r="A11" s="26"/>
      <c r="B11" s="26"/>
      <c r="C11" s="75"/>
      <c r="D11" s="75"/>
    </row>
    <row r="12" spans="1:7" ht="24.75" customHeight="1">
      <c r="A12" s="26"/>
      <c r="B12" s="26"/>
      <c r="C12" s="75"/>
      <c r="D12" s="75"/>
    </row>
    <row r="13" spans="1:7" ht="42" customHeight="1">
      <c r="A13" s="468" t="s">
        <v>824</v>
      </c>
      <c r="B13" s="468"/>
      <c r="C13" s="468"/>
      <c r="D13" s="468"/>
    </row>
    <row r="14" spans="1:7" ht="20.25" customHeight="1">
      <c r="A14" s="77"/>
      <c r="B14" s="77"/>
      <c r="D14" s="18"/>
    </row>
    <row r="15" spans="1:7">
      <c r="A15" s="17"/>
      <c r="B15" s="17"/>
      <c r="D15" s="18"/>
    </row>
    <row r="16" spans="1:7">
      <c r="A16" s="17"/>
      <c r="B16" s="17"/>
      <c r="D16" s="18"/>
    </row>
    <row r="17" spans="1:4">
      <c r="A17" s="17"/>
      <c r="B17" s="17"/>
      <c r="D17" s="18"/>
    </row>
    <row r="18" spans="1:4">
      <c r="A18" s="17"/>
      <c r="B18" s="17"/>
      <c r="D18" s="18"/>
    </row>
    <row r="19" spans="1:4">
      <c r="A19" s="17"/>
      <c r="B19" s="17"/>
      <c r="D19" s="18"/>
    </row>
    <row r="20" spans="1:4">
      <c r="A20" s="17"/>
      <c r="B20" s="17"/>
      <c r="D20" s="18"/>
    </row>
    <row r="21" spans="1:4">
      <c r="A21" s="17"/>
      <c r="B21" s="17"/>
      <c r="D21" s="18"/>
    </row>
    <row r="22" spans="1:4">
      <c r="A22" s="17"/>
      <c r="B22" s="17"/>
      <c r="D22" s="18"/>
    </row>
    <row r="23" spans="1:4">
      <c r="A23" s="17"/>
      <c r="B23" s="17"/>
      <c r="D23" s="18"/>
    </row>
    <row r="24" spans="1:4">
      <c r="A24" s="17"/>
      <c r="B24" s="17"/>
      <c r="D24" s="18"/>
    </row>
    <row r="25" spans="1:4">
      <c r="A25" s="17"/>
      <c r="B25" s="17"/>
      <c r="D25" s="18"/>
    </row>
    <row r="26" spans="1:4">
      <c r="A26" s="17"/>
      <c r="B26" s="17"/>
      <c r="D26" s="18"/>
    </row>
    <row r="27" spans="1:4">
      <c r="A27" s="17"/>
      <c r="B27" s="17"/>
      <c r="D27" s="18"/>
    </row>
    <row r="28" spans="1:4">
      <c r="A28" s="17"/>
      <c r="B28" s="17"/>
      <c r="D28" s="18"/>
    </row>
    <row r="29" spans="1:4">
      <c r="A29" s="17"/>
      <c r="B29" s="17"/>
      <c r="D29" s="18"/>
    </row>
    <row r="30" spans="1:4">
      <c r="A30" s="17"/>
      <c r="B30" s="17"/>
      <c r="D30" s="18"/>
    </row>
    <row r="31" spans="1:4">
      <c r="A31" s="17"/>
      <c r="B31" s="17"/>
      <c r="D31" s="18"/>
    </row>
    <row r="32" spans="1:4">
      <c r="A32" s="17"/>
      <c r="B32" s="17"/>
      <c r="D32" s="18"/>
    </row>
    <row r="33" spans="1:4">
      <c r="A33" s="17"/>
      <c r="B33" s="17"/>
      <c r="D33" s="18"/>
    </row>
    <row r="34" spans="1:4">
      <c r="A34" s="17"/>
      <c r="B34" s="17"/>
      <c r="D34" s="18"/>
    </row>
    <row r="35" spans="1:4">
      <c r="A35" s="17"/>
      <c r="B35" s="17"/>
      <c r="D35" s="18"/>
    </row>
    <row r="36" spans="1:4">
      <c r="A36" s="17"/>
      <c r="B36" s="17"/>
      <c r="D36" s="18"/>
    </row>
    <row r="37" spans="1:4">
      <c r="A37" s="17"/>
      <c r="B37" s="17"/>
      <c r="D37" s="18"/>
    </row>
    <row r="38" spans="1:4">
      <c r="A38" s="17"/>
      <c r="B38" s="17"/>
      <c r="D38" s="18"/>
    </row>
    <row r="39" spans="1:4">
      <c r="A39" s="17"/>
      <c r="B39" s="17"/>
      <c r="D39" s="18"/>
    </row>
    <row r="40" spans="1:4">
      <c r="A40" s="17"/>
      <c r="B40" s="17"/>
      <c r="D40" s="18"/>
    </row>
    <row r="41" spans="1:4">
      <c r="A41" s="17"/>
      <c r="B41" s="17"/>
      <c r="D41" s="18"/>
    </row>
    <row r="42" spans="1:4">
      <c r="A42" s="17"/>
      <c r="B42" s="17"/>
      <c r="D42" s="18"/>
    </row>
    <row r="43" spans="1:4">
      <c r="A43" s="17"/>
      <c r="B43" s="17"/>
      <c r="D43" s="18"/>
    </row>
    <row r="44" spans="1:4">
      <c r="A44" s="17"/>
      <c r="B44" s="17"/>
      <c r="D44" s="18"/>
    </row>
    <row r="45" spans="1:4">
      <c r="A45" s="17"/>
      <c r="B45" s="17"/>
      <c r="D45" s="18"/>
    </row>
    <row r="46" spans="1:4">
      <c r="A46" s="17"/>
      <c r="B46" s="17"/>
      <c r="D46" s="18"/>
    </row>
    <row r="47" spans="1:4">
      <c r="A47" s="17"/>
      <c r="B47" s="17"/>
      <c r="D47" s="18"/>
    </row>
    <row r="48" spans="1:4">
      <c r="A48" s="17"/>
      <c r="B48" s="17"/>
      <c r="D48" s="18"/>
    </row>
    <row r="49" spans="1:4">
      <c r="A49" s="17"/>
      <c r="B49" s="17"/>
      <c r="D49" s="18"/>
    </row>
    <row r="115" spans="4:4">
      <c r="D115" s="424"/>
    </row>
  </sheetData>
  <mergeCells count="3">
    <mergeCell ref="A1:D1"/>
    <mergeCell ref="A2:D2"/>
    <mergeCell ref="A13:D13"/>
  </mergeCells>
  <printOptions horizontalCentered="1"/>
  <pageMargins left="0.7" right="0.7" top="1.25" bottom="0.7" header="0.5" footer="0.25"/>
  <pageSetup paperSize="9" firstPageNumber="38" orientation="portrait" useFirstPageNumber="1" horizontalDpi="300" verticalDpi="300" r:id="rId1"/>
  <headerFooter alignWithMargins="0">
    <oddHeader>&amp;C&amp;"+,Bold"&amp;20
________________________________________________&amp;R&amp;"+,Regular"&amp;11
  مملكة البحرين 
  ملحقات الحساب الختامي الموحد للدولة للسنة المالية المنتهية في 31 ديسمبر 2014</oddHeader>
    <oddFooter>&amp;C&amp;"Arabic Transparent,Bold"&amp;20_______________________________________________&amp;"Arabic Transparent,Regular"&amp;14
&amp;"+,Regular"&amp;P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AD5B03B9154354895BFFC7068516087" ma:contentTypeVersion="15" ma:contentTypeDescription="Create a new document." ma:contentTypeScope="" ma:versionID="cddb55bcb9ad7506566802fa8b9437af">
  <xsd:schema xmlns:xsd="http://www.w3.org/2001/XMLSchema" xmlns:xs="http://www.w3.org/2001/XMLSchema" xmlns:p="http://schemas.microsoft.com/office/2006/metadata/properties" xmlns:ns2="b3b001d4-b64a-4cc2-a75a-fead1b2f6020" xmlns:ns3="32107bfa-4e49-45ab-ad8a-454b984b5d0f" xmlns:ns4="a6cfa33b-2bf5-4bf7-928c-6cc2294ff38c" targetNamespace="http://schemas.microsoft.com/office/2006/metadata/properties" ma:root="true" ma:fieldsID="59df69b08e92f86ba1dafd5766b1b210" ns2:_="" ns3:_="" ns4:_="">
    <xsd:import namespace="b3b001d4-b64a-4cc2-a75a-fead1b2f6020"/>
    <xsd:import namespace="32107bfa-4e49-45ab-ad8a-454b984b5d0f"/>
    <xsd:import namespace="a6cfa33b-2bf5-4bf7-928c-6cc2294ff38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4:SharedWithUsers" minOccurs="0"/>
                <xsd:element ref="ns4: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b001d4-b64a-4cc2-a75a-fead1b2f60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d1eeef8-f9d5-4d53-9815-41c2708aed6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107bfa-4e49-45ab-ad8a-454b984b5d0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484bab9-8efc-419c-af10-fff908a4231e}" ma:internalName="TaxCatchAll" ma:showField="CatchAllData" ma:web="32107bfa-4e49-45ab-ad8a-454b984b5d0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6cfa33b-2bf5-4bf7-928c-6cc2294ff38c"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3b001d4-b64a-4cc2-a75a-fead1b2f6020">
      <Terms xmlns="http://schemas.microsoft.com/office/infopath/2007/PartnerControls"/>
    </lcf76f155ced4ddcb4097134ff3c332f>
    <TaxCatchAll xmlns="32107bfa-4e49-45ab-ad8a-454b984b5d0f" xsi:nil="true"/>
  </documentManagement>
</p:properties>
</file>

<file path=customXml/itemProps1.xml><?xml version="1.0" encoding="utf-8"?>
<ds:datastoreItem xmlns:ds="http://schemas.openxmlformats.org/officeDocument/2006/customXml" ds:itemID="{A4EDA80F-7EEB-4C64-B413-BC0E8F385DF2}">
  <ds:schemaRefs>
    <ds:schemaRef ds:uri="http://schemas.microsoft.com/sharepoint/v3/contenttype/forms"/>
  </ds:schemaRefs>
</ds:datastoreItem>
</file>

<file path=customXml/itemProps2.xml><?xml version="1.0" encoding="utf-8"?>
<ds:datastoreItem xmlns:ds="http://schemas.openxmlformats.org/officeDocument/2006/customXml" ds:itemID="{8B8EAED8-835C-4619-A5A2-B085A013AD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b001d4-b64a-4cc2-a75a-fead1b2f6020"/>
    <ds:schemaRef ds:uri="32107bfa-4e49-45ab-ad8a-454b984b5d0f"/>
    <ds:schemaRef ds:uri="a6cfa33b-2bf5-4bf7-928c-6cc2294ff3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D2A9BF-6031-465C-BFD3-A57DFA5AF8BB}">
  <ds:schemaRefs>
    <ds:schemaRef ds:uri="http://schemas.microsoft.com/office/2006/metadata/properties"/>
    <ds:schemaRef ds:uri="http://schemas.microsoft.com/office/infopath/2007/PartnerControls"/>
    <ds:schemaRef ds:uri="b3b001d4-b64a-4cc2-a75a-fead1b2f6020"/>
    <ds:schemaRef ds:uri="32107bfa-4e49-45ab-ad8a-454b984b5d0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22</vt:i4>
      </vt:variant>
    </vt:vector>
  </HeadingPairs>
  <TitlesOfParts>
    <vt:vector size="39" baseType="lpstr">
      <vt:lpstr>بيان الايرادات والمصروفات</vt:lpstr>
      <vt:lpstr>إيرادات النفط </vt:lpstr>
      <vt:lpstr>مصروفات وايرادات الوزارات</vt:lpstr>
      <vt:lpstr>الايرادات</vt:lpstr>
      <vt:lpstr>تفصيل الإيرادات</vt:lpstr>
      <vt:lpstr>الميزانية المعتمدة</vt:lpstr>
      <vt:lpstr>مناقلات الميزانية </vt:lpstr>
      <vt:lpstr>مصروفات الوزارات </vt:lpstr>
      <vt:lpstr>تفصيل المصروفات </vt:lpstr>
      <vt:lpstr>مصروفات الميزانية التحويلية</vt:lpstr>
      <vt:lpstr>مشاريع</vt:lpstr>
      <vt:lpstr>المقبوضات والمدفوعات</vt:lpstr>
      <vt:lpstr>المطلوبات المستحقة</vt:lpstr>
      <vt:lpstr>المصروفات المستحقة </vt:lpstr>
      <vt:lpstr>الارتباطات </vt:lpstr>
      <vt:lpstr>التمويـل</vt:lpstr>
      <vt:lpstr>التسهيلات الإئتمانية </vt:lpstr>
      <vt:lpstr>'الارتباطات '!Print_Area</vt:lpstr>
      <vt:lpstr>الايرادات!Print_Area</vt:lpstr>
      <vt:lpstr>'التسهيلات الإئتمانية '!Print_Area</vt:lpstr>
      <vt:lpstr>التمويـل!Print_Area</vt:lpstr>
      <vt:lpstr>'المصروفات المستحقة '!Print_Area</vt:lpstr>
      <vt:lpstr>'المطلوبات المستحقة'!Print_Area</vt:lpstr>
      <vt:lpstr>'المقبوضات والمدفوعات'!Print_Area</vt:lpstr>
      <vt:lpstr>'الميزانية المعتمدة'!Print_Area</vt:lpstr>
      <vt:lpstr>'إيرادات النفط '!Print_Area</vt:lpstr>
      <vt:lpstr>'بيان الايرادات والمصروفات'!Print_Area</vt:lpstr>
      <vt:lpstr>'تفصيل الإيرادات'!Print_Area</vt:lpstr>
      <vt:lpstr>'تفصيل المصروفات '!Print_Area</vt:lpstr>
      <vt:lpstr>مشاريع!Print_Area</vt:lpstr>
      <vt:lpstr>'مصروفات الميزانية التحويلية'!Print_Area</vt:lpstr>
      <vt:lpstr>'مصروفات الوزارات '!Print_Area</vt:lpstr>
      <vt:lpstr>'مصروفات وايرادات الوزارات'!Print_Area</vt:lpstr>
      <vt:lpstr>'مناقلات الميزانية '!Print_Area</vt:lpstr>
      <vt:lpstr>'تفصيل الإيرادات'!Print_Titles</vt:lpstr>
      <vt:lpstr>'تفصيل المصروفات '!Print_Titles</vt:lpstr>
      <vt:lpstr>'مصروفات الميزانية التحويلية'!Print_Titles</vt:lpstr>
      <vt:lpstr>'مصروفات الوزارات '!Print_Titles</vt:lpstr>
      <vt:lpstr>'مناقلات الميزانية '!Print_Titles</vt:lpstr>
    </vt:vector>
  </TitlesOfParts>
  <Company>Ministry of Finance &amp; National Economy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mffimaf</dc:creator>
  <cp:lastModifiedBy>Nawara AlMoalem</cp:lastModifiedBy>
  <cp:lastPrinted>2015-05-31T10:19:35Z</cp:lastPrinted>
  <dcterms:created xsi:type="dcterms:W3CDTF">2003-05-10T11:11:16Z</dcterms:created>
  <dcterms:modified xsi:type="dcterms:W3CDTF">2023-12-10T05:30:34Z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0x0101009AD5B03B9154354895BFFC7068516087</vt:lpwstr>
  </property>
  <property fmtid="{D5CDD505-2E9C-101B-9397-08002B2CF9AE}" pid="3" name="Order">
    <vt:r8>2542000</vt:r8>
  </property>
  <property fmtid="{D5CDD505-2E9C-101B-9397-08002B2CF9AE}" pid="4" name="MediaServiceImageTags">
    <vt:lpwstr/>
  </property>
</Properties>
</file>