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23/"/>
    </mc:Choice>
  </mc:AlternateContent>
  <xr:revisionPtr revIDLastSave="100" documentId="13_ncr:1_{9D03A060-F63E-413F-A5F2-B966646DC3FE}" xr6:coauthVersionLast="47" xr6:coauthVersionMax="47" xr10:uidLastSave="{7CE3FBBB-EBEA-408B-B1ED-F472EE136997}"/>
  <bookViews>
    <workbookView xWindow="-120" yWindow="-120" windowWidth="29040" windowHeight="15840" tabRatio="907" firstSheet="6" activeTab="6" xr2:uid="{00000000-000D-0000-FFFF-FFFF00000000}"/>
  </bookViews>
  <sheets>
    <sheet name="Meta3" sheetId="71" state="hidden" r:id="rId1"/>
    <sheet name="Meta4" sheetId="72" state="hidden" r:id="rId2"/>
    <sheet name="Meta5&amp;9" sheetId="78" state="hidden" r:id="rId3"/>
    <sheet name="Meta8" sheetId="74" state="hidden" r:id="rId4"/>
    <sheet name="Meta11" sheetId="75" state="hidden" r:id="rId5"/>
    <sheet name="Meta" sheetId="69" state="hidden" r:id="rId6"/>
    <sheet name=" بيان الإيرادات والمصروفات" sheetId="2" r:id="rId7"/>
    <sheet name="إيرادات النفط " sheetId="53" state="hidden" r:id="rId8"/>
    <sheet name="مصروفات وايرادات الوزارات" sheetId="56" r:id="rId9"/>
    <sheet name="الايرادات" sheetId="57" r:id="rId10"/>
    <sheet name="تفصيل الإيرادات" sheetId="84" r:id="rId11"/>
    <sheet name="الميزانية المعتمدة" sheetId="62" r:id="rId12"/>
    <sheet name="مناقلات الميزانية  " sheetId="87" r:id="rId13"/>
    <sheet name="مصروفات الوزارات" sheetId="64" r:id="rId14"/>
    <sheet name="تفصيل المصروفات " sheetId="79" r:id="rId15"/>
    <sheet name="Meta 12" sheetId="83" state="hidden" r:id="rId16"/>
    <sheet name="مصروفات الميزانية التحويلية" sheetId="86" r:id="rId17"/>
    <sheet name="مشاريع " sheetId="85" r:id="rId18"/>
    <sheet name="المقبوضات والمدفوعات" sheetId="50" r:id="rId19"/>
    <sheet name="المطلوبات المستحقة " sheetId="66" r:id="rId20"/>
    <sheet name="المصروفات المستحقة " sheetId="67" r:id="rId21"/>
    <sheet name="الارتباطات" sheetId="68" r:id="rId22"/>
    <sheet name="التمويـل" sheetId="61" r:id="rId23"/>
    <sheet name="التسهيلات الإئتمانية " sheetId="44" r:id="rId24"/>
  </sheets>
  <externalReferences>
    <externalReference r:id="rId25"/>
  </externalReferences>
  <definedNames>
    <definedName name="_xlnm._FilterDatabase" localSheetId="0" hidden="1">Meta3!$A$3:$K$81</definedName>
    <definedName name="_xlnm._FilterDatabase" localSheetId="3" hidden="1">Meta8!$A$3:$L$59</definedName>
    <definedName name="_xlnm._FilterDatabase" localSheetId="10" hidden="1">'تفصيل الإيرادات'!$A$4:$N$300</definedName>
    <definedName name="_xlnm._FilterDatabase" localSheetId="14" hidden="1">'تفصيل المصروفات '!$A$4:$P$546</definedName>
    <definedName name="_xlnm._FilterDatabase" localSheetId="8" hidden="1">'مصروفات وايرادات الوزارات'!$A$4:$IF$4</definedName>
    <definedName name="leer" localSheetId="18">'[1]تفصيل المصروفات (3)'!$A$2:$A$6</definedName>
    <definedName name="leer">'[1]تفصيل المصروفات (3)'!$A$2:$A$6</definedName>
    <definedName name="_xlnm.Print_Area" localSheetId="6">' بيان الإيرادات والمصروفات'!$A$1:$E$41</definedName>
    <definedName name="_xlnm.Print_Area" localSheetId="21">الارتباطات!$A$1:$D$19</definedName>
    <definedName name="_xlnm.Print_Area" localSheetId="9">الايرادات!$A$1:$L$42</definedName>
    <definedName name="_xlnm.Print_Area" localSheetId="23">'التسهيلات الإئتمانية '!$A$1:$D$13</definedName>
    <definedName name="_xlnm.Print_Area" localSheetId="22">التمويـل!$A$1:$F$17</definedName>
    <definedName name="_xlnm.Print_Area" localSheetId="20">'المصروفات المستحقة '!$A$1:$E$16</definedName>
    <definedName name="_xlnm.Print_Area" localSheetId="19">'المطلوبات المستحقة '!$A$1:$E$16</definedName>
    <definedName name="_xlnm.Print_Area" localSheetId="18">'المقبوضات والمدفوعات'!$A$1:$D$36</definedName>
    <definedName name="_xlnm.Print_Area" localSheetId="11">'الميزانية المعتمدة'!$A$1:$I$23</definedName>
    <definedName name="_xlnm.Print_Area" localSheetId="7">'إيرادات النفط '!$A$1:$C$31</definedName>
    <definedName name="_xlnm.Print_Area" localSheetId="10">'تفصيل الإيرادات'!$A$1:$I$300</definedName>
    <definedName name="_xlnm.Print_Area" localSheetId="14">'تفصيل المصروفات '!$A$1:$J$546</definedName>
    <definedName name="_xlnm.Print_Area" localSheetId="17">'مشاريع '!$A$1:$F$49</definedName>
    <definedName name="_xlnm.Print_Area" localSheetId="16">'مصروفات الميزانية التحويلية'!$A$1:$E$18</definedName>
    <definedName name="_xlnm.Print_Area" localSheetId="13">'مصروفات الوزارات'!$A$1:$L$63</definedName>
    <definedName name="_xlnm.Print_Area" localSheetId="8">'مصروفات وايرادات الوزارات'!$A$1:$M$69</definedName>
    <definedName name="_xlnm.Print_Area" localSheetId="12">'مناقلات الميزانية  '!$A$1:$F$160</definedName>
    <definedName name="_xlnm.Print_Titles" localSheetId="10">'تفصيل الإيرادات'!$72:$75</definedName>
    <definedName name="_xlnm.Print_Titles" localSheetId="14">'تفصيل المصروفات '!$59:$62</definedName>
    <definedName name="_xlnm.Print_Titles" localSheetId="16">'مصروفات الميزانية التحويلية'!$1:$4</definedName>
    <definedName name="_xlnm.Print_Titles" localSheetId="8">'مصروفات وايرادات الوزارات'!$29:$32</definedName>
    <definedName name="_xlnm.Print_Titles" localSheetId="12">'مناقلات الميزانية  '!$60:$62</definedName>
    <definedName name="المصروفات_حسب_الأبواب_والأقسام_والبنود" localSheetId="21">#REF!</definedName>
    <definedName name="المصروفات_حسب_الأبواب_والأقسام_والبنود" localSheetId="9">#REF!</definedName>
    <definedName name="المصروفات_حسب_الأبواب_والأقسام_والبنود" localSheetId="22">#REF!</definedName>
    <definedName name="المصروفات_حسب_الأبواب_والأقسام_والبنود" localSheetId="10">#REF!</definedName>
    <definedName name="المصروفات_حسب_الأبواب_والأقسام_والبنود" localSheetId="14">#REF!</definedName>
    <definedName name="المصروفات_حسب_الأبواب_والأقسام_والبنود" localSheetId="17">#REF!</definedName>
    <definedName name="المصروفات_حسب_الأبواب_والأقسام_والبنود" localSheetId="8">#REF!</definedName>
    <definedName name="المصروفات_حسب_الأبواب_والأقسام_والبنود" localSheetId="12">#REF!</definedName>
    <definedName name="المصروفات_حسب_الأبواب_والأقسام_والبنود">#REF!</definedName>
  </definedNames>
  <calcPr calcId="191028"/>
  <customWorkbookViews>
    <customWorkbookView name="mfadtr1 - Personal View" guid="{8B0CEBC0-8CF2-4235-AE87-6B90A4C21969}" mergeInterval="0" personalView="1" maximized="1" windowWidth="1020" windowHeight="622" tabRatio="824" activeSheetId="12"/>
    <customWorkbookView name="mfadhkm - Personal View" guid="{59AEDEC5-F969-4EC4-8B7C-A5FABAF15261}" mergeInterval="0" changesSavedWin="1" personalView="1" maximized="1" windowWidth="796" windowHeight="454" tabRatio="824" activeSheetId="1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86" l="1"/>
  <c r="C48" i="85"/>
  <c r="D48" i="85"/>
  <c r="J55" i="64"/>
  <c r="D63" i="64"/>
  <c r="G45" i="79"/>
  <c r="G5" i="79" s="1"/>
  <c r="H42" i="57"/>
  <c r="I42" i="57"/>
  <c r="L68" i="56"/>
  <c r="M66" i="56"/>
  <c r="M67" i="56"/>
  <c r="M53" i="56"/>
  <c r="C63" i="64"/>
  <c r="B57" i="87"/>
  <c r="I403" i="79"/>
  <c r="K395" i="79"/>
  <c r="I503" i="79"/>
  <c r="I504" i="79"/>
  <c r="K403" i="79"/>
  <c r="H529" i="79"/>
  <c r="G529" i="79"/>
  <c r="I457" i="79"/>
  <c r="I395" i="79"/>
  <c r="J529" i="79"/>
  <c r="I530" i="79"/>
  <c r="I448" i="79"/>
  <c r="I447" i="79"/>
  <c r="I443" i="79"/>
  <c r="I445" i="79"/>
  <c r="I437" i="79"/>
  <c r="I436" i="79"/>
  <c r="I434" i="79"/>
  <c r="I429" i="79"/>
  <c r="I428" i="79"/>
  <c r="I426" i="79"/>
  <c r="I399" i="79"/>
  <c r="I400" i="79"/>
  <c r="I309" i="79"/>
  <c r="I310" i="79"/>
  <c r="I301" i="79"/>
  <c r="I302" i="79"/>
  <c r="I103" i="79"/>
  <c r="I98" i="79"/>
  <c r="I84" i="79"/>
  <c r="I507" i="79"/>
  <c r="I511" i="79"/>
  <c r="H505" i="79"/>
  <c r="J499" i="79"/>
  <c r="J505" i="79"/>
  <c r="J220" i="79"/>
  <c r="J486" i="79"/>
  <c r="J450" i="79"/>
  <c r="J461" i="79"/>
  <c r="J471" i="79"/>
  <c r="J433" i="79"/>
  <c r="J406" i="79"/>
  <c r="H287" i="79" l="1"/>
  <c r="H120" i="79"/>
  <c r="J120" i="79"/>
  <c r="G140" i="79"/>
  <c r="J401" i="79"/>
  <c r="H401" i="79"/>
  <c r="G401" i="79"/>
  <c r="H220" i="79"/>
  <c r="G220" i="79"/>
  <c r="G232" i="79"/>
  <c r="G375" i="79"/>
  <c r="I401" i="79" l="1"/>
  <c r="I279" i="79" l="1"/>
  <c r="J328" i="79"/>
  <c r="J340" i="79"/>
  <c r="J344" i="79"/>
  <c r="J347" i="79"/>
  <c r="J297" i="79"/>
  <c r="J319" i="79"/>
  <c r="J286" i="79"/>
  <c r="J290" i="79"/>
  <c r="I237" i="79"/>
  <c r="I238" i="79"/>
  <c r="I264" i="79"/>
  <c r="I269" i="79"/>
  <c r="K229" i="79"/>
  <c r="I221" i="79"/>
  <c r="H9" i="79"/>
  <c r="H8" i="79"/>
  <c r="H45" i="79"/>
  <c r="J45" i="79"/>
  <c r="I180" i="79"/>
  <c r="I81" i="79"/>
  <c r="I78" i="79"/>
  <c r="I69" i="79"/>
  <c r="I70" i="79"/>
  <c r="I68" i="79"/>
  <c r="G6" i="79"/>
  <c r="I171" i="79"/>
  <c r="I43" i="79"/>
  <c r="I42" i="79"/>
  <c r="I41" i="79"/>
  <c r="I44" i="79"/>
  <c r="K131" i="79"/>
  <c r="J86" i="79"/>
  <c r="J93" i="79"/>
  <c r="J104" i="79"/>
  <c r="J116" i="79"/>
  <c r="J74" i="79"/>
  <c r="J83" i="79"/>
  <c r="J6" i="79"/>
  <c r="J5" i="79" l="1"/>
  <c r="H244" i="84" l="1"/>
  <c r="H239" i="84"/>
  <c r="F142" i="84"/>
  <c r="H213" i="84"/>
  <c r="H214" i="84"/>
  <c r="H212" i="84"/>
  <c r="H211" i="84"/>
  <c r="H193" i="84"/>
  <c r="H194" i="84"/>
  <c r="H145" i="84" l="1"/>
  <c r="C18" i="86" l="1"/>
  <c r="B18" i="86"/>
  <c r="B14" i="61"/>
  <c r="D14" i="61"/>
  <c r="C14" i="61"/>
  <c r="E13" i="61"/>
  <c r="F13" i="61" s="1"/>
  <c r="E14" i="61" l="1"/>
  <c r="F14" i="61" s="1"/>
  <c r="E8" i="61" l="1"/>
  <c r="J17" i="64" l="1"/>
  <c r="E63" i="64"/>
  <c r="H68" i="56"/>
  <c r="M18" i="56"/>
  <c r="I18" i="56"/>
  <c r="D68" i="56"/>
  <c r="F123" i="87" l="1"/>
  <c r="F110" i="87"/>
  <c r="F109" i="87"/>
  <c r="F108" i="87"/>
  <c r="F75" i="87"/>
  <c r="L21" i="64"/>
  <c r="L24" i="64"/>
  <c r="C24" i="64"/>
  <c r="J4" i="64"/>
  <c r="J35" i="57"/>
  <c r="D12" i="68"/>
  <c r="E13" i="67"/>
  <c r="F42" i="87"/>
  <c r="E13" i="66"/>
  <c r="M38" i="56"/>
  <c r="D34" i="50"/>
  <c r="D30" i="50"/>
  <c r="D23" i="50"/>
  <c r="D12" i="50"/>
  <c r="D24" i="50" s="1"/>
  <c r="D35" i="50" s="1"/>
  <c r="E9" i="85"/>
  <c r="E8" i="85"/>
  <c r="E7" i="85"/>
  <c r="E5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J24" i="57"/>
  <c r="F49" i="85" l="1"/>
  <c r="I11" i="56"/>
  <c r="J19" i="57"/>
  <c r="J6" i="57"/>
  <c r="C9" i="44"/>
  <c r="F31" i="87"/>
  <c r="F80" i="87"/>
  <c r="F81" i="87"/>
  <c r="F9" i="87"/>
  <c r="E71" i="87"/>
  <c r="D71" i="87"/>
  <c r="F77" i="87"/>
  <c r="F76" i="87"/>
  <c r="I143" i="79"/>
  <c r="H36" i="84"/>
  <c r="H40" i="84"/>
  <c r="H34" i="84"/>
  <c r="H29" i="84"/>
  <c r="H299" i="84"/>
  <c r="H298" i="84"/>
  <c r="H296" i="84"/>
  <c r="H295" i="84"/>
  <c r="H294" i="84"/>
  <c r="H293" i="84"/>
  <c r="H292" i="84"/>
  <c r="H291" i="84"/>
  <c r="H290" i="84"/>
  <c r="H289" i="84"/>
  <c r="H288" i="84"/>
  <c r="H287" i="84"/>
  <c r="H286" i="84"/>
  <c r="H285" i="84"/>
  <c r="H283" i="84"/>
  <c r="H282" i="84"/>
  <c r="H281" i="84"/>
  <c r="H280" i="84"/>
  <c r="H279" i="84"/>
  <c r="H278" i="84"/>
  <c r="H277" i="84"/>
  <c r="H276" i="84"/>
  <c r="H275" i="84"/>
  <c r="H274" i="84"/>
  <c r="H273" i="84"/>
  <c r="H270" i="84"/>
  <c r="H268" i="84"/>
  <c r="H267" i="84"/>
  <c r="H265" i="84"/>
  <c r="H264" i="84"/>
  <c r="H263" i="84"/>
  <c r="H262" i="84"/>
  <c r="H261" i="84"/>
  <c r="H260" i="84"/>
  <c r="H257" i="84"/>
  <c r="H254" i="84"/>
  <c r="H253" i="84"/>
  <c r="H251" i="84"/>
  <c r="H250" i="84"/>
  <c r="H249" i="84"/>
  <c r="H248" i="84"/>
  <c r="H247" i="84"/>
  <c r="H246" i="84"/>
  <c r="H245" i="84"/>
  <c r="H243" i="84"/>
  <c r="H241" i="84"/>
  <c r="H240" i="84"/>
  <c r="H238" i="84"/>
  <c r="H237" i="84"/>
  <c r="H236" i="84"/>
  <c r="H235" i="84"/>
  <c r="H234" i="84"/>
  <c r="H231" i="84"/>
  <c r="H230" i="84"/>
  <c r="H229" i="84"/>
  <c r="H228" i="84"/>
  <c r="H227" i="84"/>
  <c r="H226" i="84"/>
  <c r="H225" i="84"/>
  <c r="H224" i="84"/>
  <c r="H223" i="84"/>
  <c r="H222" i="84"/>
  <c r="H221" i="84"/>
  <c r="H220" i="84"/>
  <c r="H219" i="84"/>
  <c r="H218" i="84"/>
  <c r="H217" i="84"/>
  <c r="H216" i="84"/>
  <c r="H210" i="84"/>
  <c r="H209" i="84"/>
  <c r="H208" i="84"/>
  <c r="H207" i="84"/>
  <c r="H206" i="84"/>
  <c r="H205" i="84"/>
  <c r="H204" i="84"/>
  <c r="H203" i="84"/>
  <c r="H202" i="84"/>
  <c r="H201" i="84"/>
  <c r="H200" i="84"/>
  <c r="H199" i="84"/>
  <c r="H198" i="84"/>
  <c r="H197" i="84"/>
  <c r="H196" i="84"/>
  <c r="H195" i="84"/>
  <c r="H192" i="84"/>
  <c r="H191" i="84"/>
  <c r="H190" i="84"/>
  <c r="H189" i="84"/>
  <c r="H188" i="84"/>
  <c r="H187" i="84"/>
  <c r="H186" i="84"/>
  <c r="H185" i="84"/>
  <c r="H184" i="84"/>
  <c r="H183" i="84"/>
  <c r="H182" i="84"/>
  <c r="H181" i="84"/>
  <c r="H180" i="84"/>
  <c r="H179" i="84"/>
  <c r="H178" i="84"/>
  <c r="H177" i="84"/>
  <c r="H176" i="84"/>
  <c r="H175" i="84"/>
  <c r="H174" i="84"/>
  <c r="H173" i="84"/>
  <c r="H172" i="84"/>
  <c r="H171" i="84"/>
  <c r="H170" i="84"/>
  <c r="H169" i="84"/>
  <c r="H168" i="84"/>
  <c r="H167" i="84"/>
  <c r="H166" i="84"/>
  <c r="H165" i="84"/>
  <c r="H164" i="84"/>
  <c r="H163" i="84"/>
  <c r="H162" i="84"/>
  <c r="H161" i="84"/>
  <c r="H160" i="84"/>
  <c r="H159" i="84"/>
  <c r="H158" i="84"/>
  <c r="H157" i="84"/>
  <c r="H156" i="84"/>
  <c r="H155" i="84"/>
  <c r="H154" i="84"/>
  <c r="H153" i="84"/>
  <c r="H152" i="84"/>
  <c r="H151" i="84"/>
  <c r="H150" i="84"/>
  <c r="H149" i="84"/>
  <c r="H148" i="84"/>
  <c r="H147" i="84"/>
  <c r="H146" i="84"/>
  <c r="H144" i="84"/>
  <c r="H143" i="84"/>
  <c r="H140" i="84"/>
  <c r="H139" i="84"/>
  <c r="H138" i="84"/>
  <c r="H137" i="84"/>
  <c r="H135" i="84"/>
  <c r="H134" i="84"/>
  <c r="H133" i="84"/>
  <c r="H132" i="84"/>
  <c r="H131" i="84"/>
  <c r="H130" i="84"/>
  <c r="H129" i="84"/>
  <c r="H128" i="84"/>
  <c r="H127" i="84"/>
  <c r="H125" i="84"/>
  <c r="H124" i="84"/>
  <c r="H123" i="84"/>
  <c r="H122" i="84"/>
  <c r="H121" i="84"/>
  <c r="H120" i="84"/>
  <c r="H119" i="84"/>
  <c r="H118" i="84"/>
  <c r="H117" i="84"/>
  <c r="H116" i="84"/>
  <c r="H115" i="84"/>
  <c r="H114" i="84"/>
  <c r="H113" i="84"/>
  <c r="H112" i="84"/>
  <c r="H111" i="84"/>
  <c r="H110" i="84"/>
  <c r="H109" i="84"/>
  <c r="H108" i="84"/>
  <c r="H107" i="84"/>
  <c r="H106" i="84"/>
  <c r="H105" i="84"/>
  <c r="H104" i="84"/>
  <c r="H103" i="84"/>
  <c r="H102" i="84"/>
  <c r="H101" i="84"/>
  <c r="H100" i="84"/>
  <c r="H99" i="84"/>
  <c r="H98" i="84"/>
  <c r="H97" i="84"/>
  <c r="H96" i="84"/>
  <c r="H95" i="84"/>
  <c r="H94" i="84"/>
  <c r="H93" i="84"/>
  <c r="H92" i="84"/>
  <c r="H91" i="84"/>
  <c r="H90" i="84"/>
  <c r="H89" i="84"/>
  <c r="H88" i="84"/>
  <c r="H87" i="84"/>
  <c r="H86" i="84"/>
  <c r="H85" i="84"/>
  <c r="H84" i="84"/>
  <c r="H83" i="84"/>
  <c r="H82" i="84"/>
  <c r="H81" i="84"/>
  <c r="H80" i="84"/>
  <c r="H79" i="84"/>
  <c r="H78" i="84"/>
  <c r="H77" i="84"/>
  <c r="H76" i="84"/>
  <c r="H71" i="84"/>
  <c r="H69" i="84"/>
  <c r="H68" i="84"/>
  <c r="H67" i="84"/>
  <c r="H66" i="84"/>
  <c r="H64" i="84"/>
  <c r="H63" i="84"/>
  <c r="H62" i="84"/>
  <c r="H61" i="84"/>
  <c r="H60" i="84"/>
  <c r="H59" i="84"/>
  <c r="H58" i="84"/>
  <c r="H57" i="84"/>
  <c r="H56" i="84"/>
  <c r="H55" i="84"/>
  <c r="H54" i="84"/>
  <c r="H53" i="84"/>
  <c r="H52" i="84"/>
  <c r="H51" i="84"/>
  <c r="H50" i="84"/>
  <c r="H49" i="84"/>
  <c r="H48" i="84"/>
  <c r="H47" i="84"/>
  <c r="H46" i="84"/>
  <c r="H45" i="84"/>
  <c r="H44" i="84"/>
  <c r="H43" i="84"/>
  <c r="H42" i="84"/>
  <c r="H41" i="84"/>
  <c r="H39" i="84"/>
  <c r="H38" i="84"/>
  <c r="H37" i="84"/>
  <c r="I266" i="84"/>
  <c r="I259" i="84"/>
  <c r="F259" i="84"/>
  <c r="G259" i="84"/>
  <c r="G266" i="84"/>
  <c r="F266" i="84"/>
  <c r="M65" i="56"/>
  <c r="M64" i="56"/>
  <c r="M61" i="56"/>
  <c r="M60" i="56"/>
  <c r="M58" i="56"/>
  <c r="M57" i="56"/>
  <c r="M55" i="56"/>
  <c r="M54" i="56"/>
  <c r="M52" i="56"/>
  <c r="M50" i="56"/>
  <c r="M48" i="56"/>
  <c r="M47" i="56"/>
  <c r="M46" i="56"/>
  <c r="M44" i="56"/>
  <c r="M43" i="56"/>
  <c r="M42" i="56"/>
  <c r="M41" i="56"/>
  <c r="M40" i="56"/>
  <c r="M37" i="56"/>
  <c r="M36" i="56"/>
  <c r="M35" i="56"/>
  <c r="M28" i="56"/>
  <c r="M27" i="56"/>
  <c r="M25" i="56"/>
  <c r="M24" i="56"/>
  <c r="M23" i="56"/>
  <c r="M21" i="56"/>
  <c r="M20" i="56"/>
  <c r="M19" i="56"/>
  <c r="M17" i="56"/>
  <c r="M16" i="56"/>
  <c r="M15" i="56"/>
  <c r="M14" i="56"/>
  <c r="M13" i="56"/>
  <c r="M10" i="56"/>
  <c r="I67" i="56"/>
  <c r="I66" i="56"/>
  <c r="I65" i="56"/>
  <c r="I64" i="56"/>
  <c r="I63" i="56"/>
  <c r="I62" i="56"/>
  <c r="I61" i="56"/>
  <c r="I60" i="56"/>
  <c r="I59" i="56"/>
  <c r="I58" i="56"/>
  <c r="I57" i="56"/>
  <c r="I56" i="56"/>
  <c r="I55" i="56"/>
  <c r="I54" i="56"/>
  <c r="I53" i="56"/>
  <c r="I52" i="56"/>
  <c r="I51" i="56"/>
  <c r="I50" i="56"/>
  <c r="I49" i="56"/>
  <c r="I48" i="56"/>
  <c r="I47" i="56"/>
  <c r="I46" i="56"/>
  <c r="I44" i="56"/>
  <c r="I43" i="56"/>
  <c r="I42" i="56"/>
  <c r="I41" i="56"/>
  <c r="I40" i="56"/>
  <c r="I39" i="56"/>
  <c r="I38" i="56"/>
  <c r="I37" i="56"/>
  <c r="I36" i="56"/>
  <c r="I35" i="56"/>
  <c r="I34" i="56"/>
  <c r="I33" i="56"/>
  <c r="E66" i="56"/>
  <c r="E64" i="56"/>
  <c r="E63" i="56"/>
  <c r="E60" i="56"/>
  <c r="E58" i="56"/>
  <c r="E55" i="56"/>
  <c r="E52" i="56"/>
  <c r="E46" i="56"/>
  <c r="E45" i="56"/>
  <c r="E44" i="56"/>
  <c r="E43" i="56"/>
  <c r="E42" i="56"/>
  <c r="E41" i="56"/>
  <c r="E36" i="56"/>
  <c r="E35" i="56"/>
  <c r="E33" i="56"/>
  <c r="E27" i="56"/>
  <c r="E25" i="56"/>
  <c r="E23" i="56"/>
  <c r="E19" i="56"/>
  <c r="E17" i="56"/>
  <c r="E16" i="56"/>
  <c r="E15" i="56"/>
  <c r="E14" i="56"/>
  <c r="E13" i="56"/>
  <c r="H259" i="84" l="1"/>
  <c r="H266" i="84"/>
  <c r="H12" i="62"/>
  <c r="F12" i="62"/>
  <c r="E4" i="87"/>
  <c r="D4" i="87"/>
  <c r="E33" i="2"/>
  <c r="C49" i="85" l="1"/>
  <c r="J352" i="79"/>
  <c r="J360" i="79"/>
  <c r="J375" i="79"/>
  <c r="H509" i="79"/>
  <c r="H520" i="79"/>
  <c r="G406" i="79"/>
  <c r="H406" i="79"/>
  <c r="I136" i="84"/>
  <c r="I126" i="84"/>
  <c r="I65" i="84"/>
  <c r="I32" i="84"/>
  <c r="I21" i="84"/>
  <c r="F272" i="84"/>
  <c r="I242" i="84"/>
  <c r="G242" i="84"/>
  <c r="F242" i="84"/>
  <c r="I233" i="84"/>
  <c r="G233" i="84"/>
  <c r="F233" i="84"/>
  <c r="F65" i="84"/>
  <c r="G65" i="84"/>
  <c r="G32" i="84"/>
  <c r="F32" i="84"/>
  <c r="G21" i="84"/>
  <c r="F21" i="84"/>
  <c r="F10" i="84"/>
  <c r="F6" i="84"/>
  <c r="I209" i="79"/>
  <c r="I186" i="79"/>
  <c r="B12" i="62"/>
  <c r="I444" i="79"/>
  <c r="I427" i="79"/>
  <c r="I407" i="79"/>
  <c r="I398" i="79"/>
  <c r="J397" i="79"/>
  <c r="H397" i="79"/>
  <c r="G397" i="79"/>
  <c r="F44" i="87"/>
  <c r="D141" i="87"/>
  <c r="I314" i="79"/>
  <c r="H140" i="79"/>
  <c r="I132" i="79"/>
  <c r="I131" i="79"/>
  <c r="I138" i="79"/>
  <c r="H11" i="84"/>
  <c r="H7" i="84"/>
  <c r="I91" i="79"/>
  <c r="K91" i="79"/>
  <c r="I85" i="79"/>
  <c r="K85" i="79"/>
  <c r="H83" i="79"/>
  <c r="G83" i="79"/>
  <c r="I40" i="79"/>
  <c r="E18" i="86"/>
  <c r="F134" i="87"/>
  <c r="I83" i="79" l="1"/>
  <c r="J351" i="79"/>
  <c r="I140" i="79"/>
  <c r="H242" i="84"/>
  <c r="H233" i="84"/>
  <c r="H32" i="84"/>
  <c r="H65" i="84"/>
  <c r="I18" i="84"/>
  <c r="G68" i="56" l="1"/>
  <c r="F49" i="87"/>
  <c r="F82" i="87"/>
  <c r="F159" i="87"/>
  <c r="F158" i="87"/>
  <c r="F156" i="87"/>
  <c r="F154" i="87"/>
  <c r="F153" i="87"/>
  <c r="F152" i="87"/>
  <c r="F151" i="87"/>
  <c r="F150" i="87"/>
  <c r="F149" i="87"/>
  <c r="F148" i="87"/>
  <c r="F147" i="87"/>
  <c r="F146" i="87"/>
  <c r="F145" i="87"/>
  <c r="F144" i="87"/>
  <c r="F143" i="87"/>
  <c r="F142" i="87"/>
  <c r="F138" i="87"/>
  <c r="F137" i="87"/>
  <c r="F136" i="87"/>
  <c r="F135" i="87"/>
  <c r="F133" i="87"/>
  <c r="F132" i="87"/>
  <c r="F128" i="87"/>
  <c r="F127" i="87"/>
  <c r="F126" i="87"/>
  <c r="F125" i="87"/>
  <c r="F124" i="87"/>
  <c r="F122" i="87"/>
  <c r="F121" i="87"/>
  <c r="F120" i="87"/>
  <c r="F119" i="87"/>
  <c r="F118" i="87"/>
  <c r="F115" i="87"/>
  <c r="F114" i="87"/>
  <c r="F113" i="87"/>
  <c r="F112" i="87"/>
  <c r="F111" i="87"/>
  <c r="F107" i="87"/>
  <c r="F106" i="87"/>
  <c r="F103" i="87"/>
  <c r="F102" i="87"/>
  <c r="F101" i="87"/>
  <c r="F100" i="87"/>
  <c r="F99" i="87"/>
  <c r="F98" i="87"/>
  <c r="F95" i="87"/>
  <c r="F94" i="87"/>
  <c r="F91" i="87"/>
  <c r="F90" i="87"/>
  <c r="F89" i="87"/>
  <c r="F88" i="87"/>
  <c r="F87" i="87"/>
  <c r="F86" i="87"/>
  <c r="F85" i="87"/>
  <c r="F84" i="87"/>
  <c r="F83" i="87"/>
  <c r="F79" i="87"/>
  <c r="F78" i="87"/>
  <c r="F74" i="87"/>
  <c r="F73" i="87"/>
  <c r="F72" i="87"/>
  <c r="F68" i="87"/>
  <c r="F67" i="87"/>
  <c r="F66" i="87"/>
  <c r="F65" i="87"/>
  <c r="F64" i="87"/>
  <c r="F63" i="87"/>
  <c r="F59" i="87"/>
  <c r="F58" i="87"/>
  <c r="F55" i="87"/>
  <c r="F54" i="87"/>
  <c r="F53" i="87"/>
  <c r="F50" i="87"/>
  <c r="F48" i="87"/>
  <c r="F47" i="87"/>
  <c r="F46" i="87"/>
  <c r="F45" i="87"/>
  <c r="F43" i="87"/>
  <c r="F41" i="87"/>
  <c r="F40" i="87"/>
  <c r="F39" i="87"/>
  <c r="F38" i="87"/>
  <c r="F37" i="87"/>
  <c r="F36" i="87"/>
  <c r="F35" i="87"/>
  <c r="F34" i="87"/>
  <c r="F33" i="87"/>
  <c r="F32" i="87"/>
  <c r="F30" i="87"/>
  <c r="F29" i="87"/>
  <c r="F28" i="87"/>
  <c r="F27" i="87"/>
  <c r="F26" i="87"/>
  <c r="F25" i="87"/>
  <c r="F24" i="87"/>
  <c r="F23" i="87"/>
  <c r="F22" i="87"/>
  <c r="F21" i="87"/>
  <c r="F20" i="87"/>
  <c r="F19" i="87"/>
  <c r="F18" i="87"/>
  <c r="F17" i="87"/>
  <c r="F16" i="87"/>
  <c r="F15" i="87"/>
  <c r="F14" i="87"/>
  <c r="F13" i="87"/>
  <c r="F12" i="87"/>
  <c r="F7" i="87"/>
  <c r="F6" i="87"/>
  <c r="F10" i="87"/>
  <c r="F5" i="87"/>
  <c r="F8" i="87"/>
  <c r="B141" i="87"/>
  <c r="F71" i="87" l="1"/>
  <c r="F93" i="87"/>
  <c r="F52" i="87"/>
  <c r="F141" i="87"/>
  <c r="F57" i="87"/>
  <c r="F131" i="87"/>
  <c r="F105" i="87"/>
  <c r="F97" i="87"/>
  <c r="F117" i="87"/>
  <c r="E12" i="61"/>
  <c r="F12" i="61" s="1"/>
  <c r="E11" i="61"/>
  <c r="F11" i="61" s="1"/>
  <c r="E10" i="61"/>
  <c r="F10" i="61" s="1"/>
  <c r="E4" i="61" l="1"/>
  <c r="F11" i="87" l="1"/>
  <c r="F4" i="87" s="1"/>
  <c r="B4" i="87"/>
  <c r="K7" i="79" l="1"/>
  <c r="K8" i="79"/>
  <c r="K9" i="79"/>
  <c r="K10" i="79"/>
  <c r="K11" i="79"/>
  <c r="K12" i="79"/>
  <c r="K13" i="79"/>
  <c r="K14" i="79"/>
  <c r="K15" i="79"/>
  <c r="K16" i="79"/>
  <c r="K17" i="79"/>
  <c r="K18" i="79"/>
  <c r="K19" i="79"/>
  <c r="K20" i="79"/>
  <c r="K21" i="79"/>
  <c r="K22" i="79"/>
  <c r="K23" i="79"/>
  <c r="K24" i="79"/>
  <c r="K25" i="79"/>
  <c r="K26" i="79"/>
  <c r="K27" i="79"/>
  <c r="K28" i="79"/>
  <c r="K29" i="79"/>
  <c r="K30" i="79"/>
  <c r="K31" i="79"/>
  <c r="K32" i="79"/>
  <c r="K33" i="79"/>
  <c r="K34" i="79"/>
  <c r="K35" i="79"/>
  <c r="K36" i="79"/>
  <c r="K37" i="79"/>
  <c r="K46" i="79"/>
  <c r="K47" i="79"/>
  <c r="K48" i="79"/>
  <c r="K49" i="79"/>
  <c r="K50" i="79"/>
  <c r="K51" i="79"/>
  <c r="K52" i="79"/>
  <c r="K53" i="79"/>
  <c r="K54" i="79"/>
  <c r="K55" i="79"/>
  <c r="K56" i="79"/>
  <c r="K57" i="79"/>
  <c r="K63" i="79"/>
  <c r="K64" i="79"/>
  <c r="K65" i="79"/>
  <c r="K66" i="79"/>
  <c r="K67" i="79"/>
  <c r="K71" i="79"/>
  <c r="K72" i="79"/>
  <c r="K73" i="79"/>
  <c r="K75" i="79"/>
  <c r="K76" i="79"/>
  <c r="K77" i="79"/>
  <c r="K79" i="79"/>
  <c r="K80" i="79"/>
  <c r="K82" i="79"/>
  <c r="K84" i="79"/>
  <c r="K87" i="79"/>
  <c r="K88" i="79"/>
  <c r="K89" i="79"/>
  <c r="K90" i="79"/>
  <c r="K92" i="79"/>
  <c r="K94" i="79"/>
  <c r="K95" i="79"/>
  <c r="K96" i="79"/>
  <c r="K97" i="79"/>
  <c r="K98" i="79"/>
  <c r="K99" i="79"/>
  <c r="K100" i="79"/>
  <c r="K101" i="79"/>
  <c r="K102" i="79"/>
  <c r="K103" i="79"/>
  <c r="K105" i="79"/>
  <c r="K106" i="79"/>
  <c r="K107" i="79"/>
  <c r="K108" i="79"/>
  <c r="K109" i="79"/>
  <c r="K110" i="79"/>
  <c r="K111" i="79"/>
  <c r="K112" i="79"/>
  <c r="K114" i="79"/>
  <c r="K115" i="79"/>
  <c r="K117" i="79"/>
  <c r="K118" i="79"/>
  <c r="K121" i="79"/>
  <c r="K122" i="79"/>
  <c r="K123" i="79"/>
  <c r="K124" i="79"/>
  <c r="K125" i="79"/>
  <c r="K126" i="79"/>
  <c r="K127" i="79"/>
  <c r="K128" i="79"/>
  <c r="K129" i="79"/>
  <c r="K130" i="79"/>
  <c r="K133" i="79"/>
  <c r="K134" i="79"/>
  <c r="K135" i="79"/>
  <c r="K136" i="79"/>
  <c r="K137" i="79"/>
  <c r="K141" i="79"/>
  <c r="K142" i="79"/>
  <c r="K144" i="79"/>
  <c r="K145" i="79"/>
  <c r="K146" i="79"/>
  <c r="K147" i="79"/>
  <c r="K148" i="79"/>
  <c r="K149" i="79"/>
  <c r="K150" i="79"/>
  <c r="K151" i="79"/>
  <c r="K152" i="79"/>
  <c r="K153" i="79"/>
  <c r="K154" i="79"/>
  <c r="K155" i="79"/>
  <c r="K156" i="79"/>
  <c r="K157" i="79"/>
  <c r="K158" i="79"/>
  <c r="K159" i="79"/>
  <c r="K160" i="79"/>
  <c r="K161" i="79"/>
  <c r="K162" i="79"/>
  <c r="K164" i="79"/>
  <c r="K165" i="79"/>
  <c r="K166" i="79"/>
  <c r="K167" i="79"/>
  <c r="K168" i="79"/>
  <c r="K169" i="79"/>
  <c r="K172" i="79"/>
  <c r="K173" i="79"/>
  <c r="K176" i="79"/>
  <c r="K178" i="79"/>
  <c r="K179" i="79"/>
  <c r="K181" i="79"/>
  <c r="K183" i="79"/>
  <c r="K184" i="79"/>
  <c r="K185" i="79"/>
  <c r="K188" i="79"/>
  <c r="K189" i="79"/>
  <c r="K191" i="79"/>
  <c r="K192" i="79"/>
  <c r="K193" i="79"/>
  <c r="K194" i="79"/>
  <c r="K195" i="79"/>
  <c r="K196" i="79"/>
  <c r="K197" i="79"/>
  <c r="K198" i="79"/>
  <c r="K200" i="79"/>
  <c r="K201" i="79"/>
  <c r="K202" i="79"/>
  <c r="K204" i="79"/>
  <c r="K205" i="79"/>
  <c r="K207" i="79"/>
  <c r="K208" i="79"/>
  <c r="K210" i="79"/>
  <c r="K211" i="79"/>
  <c r="K212" i="79"/>
  <c r="K213" i="79"/>
  <c r="K214" i="79"/>
  <c r="K215" i="79"/>
  <c r="K216" i="79"/>
  <c r="K219" i="79"/>
  <c r="K223" i="79"/>
  <c r="K224" i="79"/>
  <c r="K225" i="79"/>
  <c r="K226" i="79"/>
  <c r="K227" i="79"/>
  <c r="K228" i="79"/>
  <c r="K230" i="79"/>
  <c r="K233" i="79"/>
  <c r="K250" i="79"/>
  <c r="K251" i="79"/>
  <c r="K252" i="79"/>
  <c r="K253" i="79"/>
  <c r="K254" i="79"/>
  <c r="K255" i="79"/>
  <c r="K256" i="79"/>
  <c r="K257" i="79"/>
  <c r="K258" i="79"/>
  <c r="K259" i="79"/>
  <c r="K260" i="79"/>
  <c r="K261" i="79"/>
  <c r="K265" i="79"/>
  <c r="K266" i="79"/>
  <c r="K270" i="79"/>
  <c r="K271" i="79"/>
  <c r="K272" i="79"/>
  <c r="K277" i="79"/>
  <c r="K278" i="79"/>
  <c r="K280" i="79"/>
  <c r="K281" i="79"/>
  <c r="K282" i="79"/>
  <c r="K283" i="79"/>
  <c r="K284" i="79"/>
  <c r="K287" i="79"/>
  <c r="K289" i="79"/>
  <c r="K291" i="79"/>
  <c r="K292" i="79"/>
  <c r="K293" i="79"/>
  <c r="K294" i="79"/>
  <c r="K295" i="79"/>
  <c r="K296" i="79"/>
  <c r="K298" i="79"/>
  <c r="K299" i="79"/>
  <c r="K300" i="79"/>
  <c r="K301" i="79"/>
  <c r="K303" i="79"/>
  <c r="K304" i="79"/>
  <c r="K305" i="79"/>
  <c r="K306" i="79"/>
  <c r="K307" i="79"/>
  <c r="K308" i="79"/>
  <c r="K309" i="79"/>
  <c r="K310" i="79"/>
  <c r="K311" i="79"/>
  <c r="K312" i="79"/>
  <c r="K313" i="79"/>
  <c r="K315" i="79"/>
  <c r="K316" i="79"/>
  <c r="K317" i="79"/>
  <c r="K318" i="79"/>
  <c r="K320" i="79"/>
  <c r="K321" i="79"/>
  <c r="K322" i="79"/>
  <c r="K323" i="79"/>
  <c r="K324" i="79"/>
  <c r="K325" i="79"/>
  <c r="K326" i="79"/>
  <c r="K327" i="79"/>
  <c r="K331" i="79"/>
  <c r="K332" i="79"/>
  <c r="K333" i="79"/>
  <c r="K334" i="79"/>
  <c r="K335" i="79"/>
  <c r="K336" i="79"/>
  <c r="K337" i="79"/>
  <c r="K338" i="79"/>
  <c r="K339" i="79"/>
  <c r="K341" i="79"/>
  <c r="K342" i="79"/>
  <c r="K343" i="79"/>
  <c r="K345" i="79"/>
  <c r="K346" i="79"/>
  <c r="K348" i="79"/>
  <c r="K349" i="79"/>
  <c r="K350" i="79"/>
  <c r="K353" i="79"/>
  <c r="K354" i="79"/>
  <c r="K355" i="79"/>
  <c r="K356" i="79"/>
  <c r="K357" i="79"/>
  <c r="K358" i="79"/>
  <c r="K359" i="79"/>
  <c r="K361" i="79"/>
  <c r="K362" i="79"/>
  <c r="K363" i="79"/>
  <c r="K364" i="79"/>
  <c r="K365" i="79"/>
  <c r="K366" i="79"/>
  <c r="K367" i="79"/>
  <c r="K368" i="79"/>
  <c r="K369" i="79"/>
  <c r="K370" i="79"/>
  <c r="K371" i="79"/>
  <c r="K372" i="79"/>
  <c r="K373" i="79"/>
  <c r="K374" i="79"/>
  <c r="K376" i="79"/>
  <c r="K377" i="79"/>
  <c r="K378" i="79"/>
  <c r="K379" i="79"/>
  <c r="K380" i="79"/>
  <c r="K381" i="79"/>
  <c r="K382" i="79"/>
  <c r="K383" i="79"/>
  <c r="K384" i="79"/>
  <c r="K385" i="79"/>
  <c r="K386" i="79"/>
  <c r="K387" i="79"/>
  <c r="K388" i="79"/>
  <c r="K389" i="79"/>
  <c r="K390" i="79"/>
  <c r="K392" i="79"/>
  <c r="K393" i="79"/>
  <c r="K394" i="79"/>
  <c r="K396" i="79"/>
  <c r="K399" i="79"/>
  <c r="K400" i="79"/>
  <c r="K402" i="79"/>
  <c r="K408" i="79"/>
  <c r="K409" i="79"/>
  <c r="K410" i="79"/>
  <c r="K411" i="79"/>
  <c r="K412" i="79"/>
  <c r="K413" i="79"/>
  <c r="K414" i="79"/>
  <c r="K415" i="79"/>
  <c r="K416" i="79"/>
  <c r="K417" i="79"/>
  <c r="K418" i="79"/>
  <c r="K419" i="79"/>
  <c r="K420" i="79"/>
  <c r="K421" i="79"/>
  <c r="K422" i="79"/>
  <c r="K423" i="79"/>
  <c r="K424" i="79"/>
  <c r="K425" i="79"/>
  <c r="K426" i="79"/>
  <c r="K428" i="79"/>
  <c r="K429" i="79"/>
  <c r="K430" i="79"/>
  <c r="K431" i="79"/>
  <c r="K434" i="79"/>
  <c r="K435" i="79"/>
  <c r="K436" i="79"/>
  <c r="K438" i="79"/>
  <c r="K439" i="79"/>
  <c r="K440" i="79"/>
  <c r="K441" i="79"/>
  <c r="K442" i="79"/>
  <c r="K443" i="79"/>
  <c r="K446" i="79"/>
  <c r="K449" i="79"/>
  <c r="K451" i="79"/>
  <c r="K452" i="79"/>
  <c r="K453" i="79"/>
  <c r="K454" i="79"/>
  <c r="K455" i="79"/>
  <c r="K456" i="79"/>
  <c r="K458" i="79"/>
  <c r="K459" i="79"/>
  <c r="K460" i="79"/>
  <c r="K462" i="79"/>
  <c r="K463" i="79"/>
  <c r="K464" i="79"/>
  <c r="K465" i="79"/>
  <c r="K466" i="79"/>
  <c r="K467" i="79"/>
  <c r="K468" i="79"/>
  <c r="K469" i="79"/>
  <c r="K470" i="79"/>
  <c r="K472" i="79"/>
  <c r="K473" i="79"/>
  <c r="K474" i="79"/>
  <c r="K475" i="79"/>
  <c r="K476" i="79"/>
  <c r="K477" i="79"/>
  <c r="K478" i="79"/>
  <c r="K479" i="79"/>
  <c r="K480" i="79"/>
  <c r="K481" i="79"/>
  <c r="K482" i="79"/>
  <c r="K483" i="79"/>
  <c r="K484" i="79"/>
  <c r="K485" i="79"/>
  <c r="K487" i="79"/>
  <c r="K488" i="79"/>
  <c r="K489" i="79"/>
  <c r="K490" i="79"/>
  <c r="K491" i="79"/>
  <c r="K492" i="79"/>
  <c r="K493" i="79"/>
  <c r="K494" i="79"/>
  <c r="K496" i="79"/>
  <c r="K497" i="79"/>
  <c r="K500" i="79"/>
  <c r="K501" i="79"/>
  <c r="K502" i="79"/>
  <c r="K506" i="79"/>
  <c r="K510" i="79"/>
  <c r="K512" i="79"/>
  <c r="K513" i="79"/>
  <c r="K514" i="79"/>
  <c r="K515" i="79"/>
  <c r="K516" i="79"/>
  <c r="K517" i="79"/>
  <c r="K518" i="79"/>
  <c r="K519" i="79"/>
  <c r="K521" i="79"/>
  <c r="K522" i="79"/>
  <c r="K523" i="79"/>
  <c r="K524" i="79"/>
  <c r="K525" i="79"/>
  <c r="K527" i="79"/>
  <c r="K528" i="79"/>
  <c r="K531" i="79"/>
  <c r="K532" i="79"/>
  <c r="K533" i="79"/>
  <c r="K534" i="79"/>
  <c r="K535" i="79"/>
  <c r="K536" i="79"/>
  <c r="K537" i="79"/>
  <c r="K538" i="79"/>
  <c r="K539" i="79"/>
  <c r="K540" i="79"/>
  <c r="K541" i="79"/>
  <c r="K543" i="79"/>
  <c r="K545" i="79"/>
  <c r="J206" i="79"/>
  <c r="J232" i="79"/>
  <c r="J509" i="79"/>
  <c r="J520" i="79"/>
  <c r="J526" i="79"/>
  <c r="J542" i="79"/>
  <c r="J544" i="79"/>
  <c r="J140" i="79"/>
  <c r="J177" i="79"/>
  <c r="J190" i="79"/>
  <c r="G74" i="79"/>
  <c r="G509" i="79"/>
  <c r="B71" i="87"/>
  <c r="C71" i="87"/>
  <c r="I215" i="84"/>
  <c r="I252" i="84"/>
  <c r="I256" i="84"/>
  <c r="I255" i="84" s="1"/>
  <c r="I269" i="84"/>
  <c r="I258" i="84" s="1"/>
  <c r="I272" i="84"/>
  <c r="I284" i="84"/>
  <c r="I297" i="84"/>
  <c r="I142" i="84"/>
  <c r="I19" i="84"/>
  <c r="I16" i="84"/>
  <c r="I12" i="84" s="1"/>
  <c r="I6" i="84"/>
  <c r="I10" i="84"/>
  <c r="K68" i="56"/>
  <c r="C68" i="56"/>
  <c r="I6" i="56"/>
  <c r="I7" i="56"/>
  <c r="I5" i="56"/>
  <c r="F63" i="64"/>
  <c r="G63" i="64"/>
  <c r="K63" i="64"/>
  <c r="I63" i="64"/>
  <c r="H63" i="64"/>
  <c r="J5" i="64"/>
  <c r="J6" i="64"/>
  <c r="K42" i="57"/>
  <c r="L42" i="57"/>
  <c r="F42" i="57"/>
  <c r="G42" i="57"/>
  <c r="C42" i="57"/>
  <c r="D42" i="57"/>
  <c r="E42" i="57"/>
  <c r="J4" i="57"/>
  <c r="J36" i="57"/>
  <c r="J37" i="57"/>
  <c r="J38" i="57"/>
  <c r="J39" i="57"/>
  <c r="J40" i="57"/>
  <c r="J41" i="57"/>
  <c r="J32" i="57"/>
  <c r="J33" i="57"/>
  <c r="J34" i="57"/>
  <c r="J31" i="57"/>
  <c r="J27" i="57"/>
  <c r="J5" i="57"/>
  <c r="J7" i="57"/>
  <c r="J8" i="57"/>
  <c r="J9" i="57"/>
  <c r="J10" i="57"/>
  <c r="J11" i="57"/>
  <c r="J12" i="57"/>
  <c r="J13" i="57"/>
  <c r="J14" i="57"/>
  <c r="J15" i="57"/>
  <c r="J16" i="57"/>
  <c r="J17" i="57"/>
  <c r="J18" i="57"/>
  <c r="J23" i="57"/>
  <c r="J20" i="57"/>
  <c r="J21" i="57"/>
  <c r="J22" i="57"/>
  <c r="J25" i="57"/>
  <c r="J26" i="57"/>
  <c r="K401" i="79" l="1"/>
  <c r="K140" i="79"/>
  <c r="J119" i="79"/>
  <c r="J42" i="57"/>
  <c r="I232" i="84"/>
  <c r="I271" i="84"/>
  <c r="I5" i="84"/>
  <c r="I141" i="84"/>
  <c r="J498" i="79"/>
  <c r="E68" i="56"/>
  <c r="I68" i="56"/>
  <c r="J285" i="79"/>
  <c r="J508" i="79"/>
  <c r="J405" i="79"/>
  <c r="K509" i="79"/>
  <c r="L63" i="64"/>
  <c r="C12" i="50"/>
  <c r="I185" i="79"/>
  <c r="I300" i="84" l="1"/>
  <c r="J546" i="79"/>
  <c r="D9" i="61"/>
  <c r="C9" i="61"/>
  <c r="B9" i="61"/>
  <c r="E7" i="61"/>
  <c r="E6" i="61"/>
  <c r="E5" i="61"/>
  <c r="F4" i="61"/>
  <c r="C34" i="50"/>
  <c r="C30" i="50"/>
  <c r="C23" i="50"/>
  <c r="D15" i="61" l="1"/>
  <c r="E9" i="61"/>
  <c r="F9" i="61" s="1"/>
  <c r="F15" i="61" s="1"/>
  <c r="C15" i="61"/>
  <c r="B15" i="61"/>
  <c r="C24" i="50"/>
  <c r="F136" i="84"/>
  <c r="B52" i="87"/>
  <c r="E15" i="61" l="1"/>
  <c r="J12" i="64"/>
  <c r="E131" i="87" l="1"/>
  <c r="D131" i="87"/>
  <c r="G13" i="62" l="1"/>
  <c r="B93" i="87"/>
  <c r="E93" i="87"/>
  <c r="D93" i="87"/>
  <c r="J7" i="64" l="1"/>
  <c r="E97" i="87"/>
  <c r="E57" i="87"/>
  <c r="J57" i="87" l="1"/>
  <c r="J71" i="87"/>
  <c r="B97" i="87"/>
  <c r="B105" i="87"/>
  <c r="B117" i="87"/>
  <c r="J117" i="87" s="1"/>
  <c r="B131" i="87"/>
  <c r="I117" i="87"/>
  <c r="G6" i="62"/>
  <c r="G7" i="62"/>
  <c r="G8" i="62"/>
  <c r="G9" i="62"/>
  <c r="G10" i="62"/>
  <c r="G11" i="62"/>
  <c r="G5" i="62"/>
  <c r="J62" i="64"/>
  <c r="J25" i="64"/>
  <c r="J24" i="64"/>
  <c r="J23" i="64"/>
  <c r="J21" i="64"/>
  <c r="J20" i="64"/>
  <c r="J8" i="64"/>
  <c r="J9" i="64"/>
  <c r="J10" i="64"/>
  <c r="J11" i="64"/>
  <c r="J13" i="64"/>
  <c r="J14" i="64"/>
  <c r="J15" i="64"/>
  <c r="J61" i="64"/>
  <c r="J60" i="64"/>
  <c r="J59" i="64"/>
  <c r="J57" i="64"/>
  <c r="J56" i="64"/>
  <c r="J54" i="64"/>
  <c r="J53" i="64"/>
  <c r="J52" i="64"/>
  <c r="J51" i="64"/>
  <c r="J50" i="64"/>
  <c r="J49" i="64"/>
  <c r="J48" i="64"/>
  <c r="J45" i="64"/>
  <c r="J44" i="64"/>
  <c r="J42" i="64"/>
  <c r="J30" i="64"/>
  <c r="J31" i="64"/>
  <c r="J36" i="64"/>
  <c r="J37" i="64"/>
  <c r="J40" i="64"/>
  <c r="J41" i="64"/>
  <c r="J38" i="64"/>
  <c r="J32" i="64"/>
  <c r="J28" i="64"/>
  <c r="J27" i="64"/>
  <c r="J26" i="64"/>
  <c r="J18" i="64"/>
  <c r="J19" i="64"/>
  <c r="B157" i="87" l="1"/>
  <c r="G12" i="62"/>
  <c r="J141" i="87"/>
  <c r="B160" i="87" l="1"/>
  <c r="B162" i="87" s="1"/>
  <c r="I4" i="87"/>
  <c r="K4" i="87" s="1"/>
  <c r="I22" i="56"/>
  <c r="H486" i="79" l="1"/>
  <c r="K486" i="79" s="1"/>
  <c r="H471" i="79"/>
  <c r="K471" i="79" s="1"/>
  <c r="H461" i="79"/>
  <c r="K461" i="79" s="1"/>
  <c r="H450" i="79"/>
  <c r="K450" i="79" s="1"/>
  <c r="H433" i="79"/>
  <c r="K433" i="79" s="1"/>
  <c r="K406" i="79"/>
  <c r="H286" i="79"/>
  <c r="K286" i="79" s="1"/>
  <c r="H542" i="79"/>
  <c r="K542" i="79" s="1"/>
  <c r="G526" i="79" l="1"/>
  <c r="G520" i="79"/>
  <c r="G505" i="79"/>
  <c r="G486" i="79"/>
  <c r="G471" i="79"/>
  <c r="G461" i="79"/>
  <c r="G450" i="79"/>
  <c r="G360" i="79"/>
  <c r="G340" i="79"/>
  <c r="G328" i="79"/>
  <c r="G290" i="79"/>
  <c r="G206" i="79"/>
  <c r="G190" i="79"/>
  <c r="G177" i="79"/>
  <c r="G116" i="79"/>
  <c r="G104" i="79"/>
  <c r="G93" i="79"/>
  <c r="G286" i="79"/>
  <c r="M8" i="56"/>
  <c r="D49" i="85"/>
  <c r="C51" i="85"/>
  <c r="F297" i="84"/>
  <c r="F284" i="84"/>
  <c r="F269" i="84"/>
  <c r="F258" i="84" s="1"/>
  <c r="F252" i="84"/>
  <c r="F215" i="84"/>
  <c r="F126" i="84"/>
  <c r="G272" i="84"/>
  <c r="H272" i="84" s="1"/>
  <c r="I432" i="79"/>
  <c r="H328" i="79"/>
  <c r="K328" i="79" s="1"/>
  <c r="I203" i="79"/>
  <c r="K120" i="79"/>
  <c r="G120" i="79"/>
  <c r="I139" i="79"/>
  <c r="D51" i="85" l="1"/>
  <c r="F18" i="84"/>
  <c r="F271" i="84"/>
  <c r="F232" i="84"/>
  <c r="H360" i="79"/>
  <c r="K360" i="79" s="1"/>
  <c r="G352" i="79"/>
  <c r="G351" i="79" s="1"/>
  <c r="H340" i="79"/>
  <c r="K340" i="79" s="1"/>
  <c r="G297" i="79"/>
  <c r="I360" i="79" l="1"/>
  <c r="H190" i="79" l="1"/>
  <c r="K190" i="79" s="1"/>
  <c r="H177" i="79"/>
  <c r="K177" i="79" s="1"/>
  <c r="H104" i="79"/>
  <c r="K104" i="79" s="1"/>
  <c r="K45" i="79"/>
  <c r="H6" i="79" l="1"/>
  <c r="K6" i="79" s="1"/>
  <c r="I495" i="79" l="1"/>
  <c r="I391" i="79"/>
  <c r="I329" i="79"/>
  <c r="I330" i="79"/>
  <c r="I288" i="79"/>
  <c r="I268" i="79"/>
  <c r="I262" i="79"/>
  <c r="I263" i="79"/>
  <c r="H232" i="79"/>
  <c r="K232" i="79" s="1"/>
  <c r="I248" i="79"/>
  <c r="I249" i="79"/>
  <c r="I244" i="79"/>
  <c r="I245" i="79"/>
  <c r="I246" i="79"/>
  <c r="I241" i="79"/>
  <c r="I234" i="79"/>
  <c r="I235" i="79"/>
  <c r="I236" i="79"/>
  <c r="I239" i="79"/>
  <c r="K220" i="79"/>
  <c r="I231" i="79"/>
  <c r="I229" i="79"/>
  <c r="H206" i="79"/>
  <c r="K206" i="79" s="1"/>
  <c r="I217" i="79"/>
  <c r="I218" i="79"/>
  <c r="I199" i="79"/>
  <c r="I187" i="79"/>
  <c r="I182" i="79"/>
  <c r="I174" i="79"/>
  <c r="I175" i="79"/>
  <c r="I170" i="79"/>
  <c r="I163" i="79"/>
  <c r="I113" i="79"/>
  <c r="I38" i="79" l="1"/>
  <c r="I39" i="79"/>
  <c r="C12" i="62" l="1"/>
  <c r="C14" i="62" s="1"/>
  <c r="E105" i="87"/>
  <c r="J31" i="87" l="1"/>
  <c r="J29" i="87" l="1"/>
  <c r="I505" i="79" l="1"/>
  <c r="C4" i="87"/>
  <c r="G4" i="87"/>
  <c r="H16" i="87"/>
  <c r="H19" i="87"/>
  <c r="H23" i="87"/>
  <c r="H24" i="87"/>
  <c r="H25" i="87"/>
  <c r="H29" i="87"/>
  <c r="J30" i="87"/>
  <c r="H33" i="87"/>
  <c r="H34" i="87"/>
  <c r="H37" i="87"/>
  <c r="H38" i="87"/>
  <c r="H39" i="87"/>
  <c r="H40" i="87"/>
  <c r="H41" i="87"/>
  <c r="H43" i="87"/>
  <c r="H44" i="87"/>
  <c r="H45" i="87"/>
  <c r="H49" i="87"/>
  <c r="H50" i="87"/>
  <c r="C52" i="87"/>
  <c r="D52" i="87"/>
  <c r="E52" i="87"/>
  <c r="C57" i="87"/>
  <c r="D57" i="87"/>
  <c r="G57" i="87"/>
  <c r="J58" i="87"/>
  <c r="H59" i="87"/>
  <c r="H68" i="87"/>
  <c r="G71" i="87"/>
  <c r="H72" i="87"/>
  <c r="H78" i="87"/>
  <c r="H86" i="87"/>
  <c r="H87" i="87"/>
  <c r="H88" i="87"/>
  <c r="H89" i="87"/>
  <c r="C93" i="87"/>
  <c r="G93" i="87"/>
  <c r="C97" i="87"/>
  <c r="D97" i="87"/>
  <c r="G97" i="87"/>
  <c r="J99" i="87"/>
  <c r="H103" i="87"/>
  <c r="C105" i="87"/>
  <c r="G105" i="87"/>
  <c r="J107" i="87"/>
  <c r="C117" i="87"/>
  <c r="D117" i="87"/>
  <c r="E117" i="87"/>
  <c r="G117" i="87"/>
  <c r="H122" i="87"/>
  <c r="H124" i="87"/>
  <c r="H128" i="87"/>
  <c r="C131" i="87"/>
  <c r="G131" i="87"/>
  <c r="H137" i="87"/>
  <c r="H138" i="87"/>
  <c r="C141" i="87"/>
  <c r="E141" i="87"/>
  <c r="G141" i="87"/>
  <c r="H142" i="87"/>
  <c r="H143" i="87"/>
  <c r="H144" i="87"/>
  <c r="H145" i="87"/>
  <c r="H146" i="87"/>
  <c r="H147" i="87"/>
  <c r="H148" i="87"/>
  <c r="H149" i="87"/>
  <c r="H150" i="87"/>
  <c r="H151" i="87"/>
  <c r="H152" i="87"/>
  <c r="H153" i="87"/>
  <c r="H154" i="87"/>
  <c r="H156" i="87"/>
  <c r="E157" i="87" l="1"/>
  <c r="E160" i="87" s="1"/>
  <c r="H91" i="87"/>
  <c r="J91" i="87"/>
  <c r="H15" i="87"/>
  <c r="J15" i="87"/>
  <c r="H9" i="87"/>
  <c r="J9" i="87"/>
  <c r="H14" i="87"/>
  <c r="J14" i="87"/>
  <c r="H22" i="87"/>
  <c r="J22" i="87"/>
  <c r="H13" i="87"/>
  <c r="J13" i="87"/>
  <c r="H8" i="87"/>
  <c r="J8" i="87"/>
  <c r="H100" i="87"/>
  <c r="J100" i="87"/>
  <c r="H12" i="87"/>
  <c r="J12" i="87"/>
  <c r="H11" i="87"/>
  <c r="J11" i="87"/>
  <c r="H133" i="87"/>
  <c r="J133" i="87"/>
  <c r="H132" i="87"/>
  <c r="J132" i="87"/>
  <c r="H126" i="87"/>
  <c r="J126" i="87"/>
  <c r="H125" i="87"/>
  <c r="J125" i="87"/>
  <c r="H121" i="87"/>
  <c r="J121" i="87"/>
  <c r="H120" i="87"/>
  <c r="J120" i="87"/>
  <c r="H119" i="87"/>
  <c r="J119" i="87"/>
  <c r="H118" i="87"/>
  <c r="J118" i="87"/>
  <c r="H114" i="87"/>
  <c r="J114" i="87"/>
  <c r="H112" i="87"/>
  <c r="J112" i="87"/>
  <c r="H111" i="87"/>
  <c r="J111" i="87"/>
  <c r="H106" i="87"/>
  <c r="J106" i="87"/>
  <c r="H101" i="87"/>
  <c r="J101" i="87"/>
  <c r="H98" i="87"/>
  <c r="J98" i="87"/>
  <c r="H94" i="87"/>
  <c r="H93" i="87" s="1"/>
  <c r="J94" i="87"/>
  <c r="H90" i="87"/>
  <c r="J90" i="87"/>
  <c r="H85" i="87"/>
  <c r="J85" i="87"/>
  <c r="H84" i="87"/>
  <c r="J84" i="87"/>
  <c r="H83" i="87"/>
  <c r="J83" i="87"/>
  <c r="H82" i="87"/>
  <c r="J82" i="87"/>
  <c r="H80" i="87"/>
  <c r="J80" i="87"/>
  <c r="H79" i="87"/>
  <c r="J79" i="87"/>
  <c r="H74" i="87"/>
  <c r="J74" i="87"/>
  <c r="H73" i="87"/>
  <c r="J73" i="87"/>
  <c r="H67" i="87"/>
  <c r="J67" i="87"/>
  <c r="H66" i="87"/>
  <c r="J66" i="87"/>
  <c r="H65" i="87"/>
  <c r="J65" i="87"/>
  <c r="H64" i="87"/>
  <c r="J64" i="87"/>
  <c r="H36" i="87"/>
  <c r="J36" i="87"/>
  <c r="H35" i="87"/>
  <c r="J35" i="87"/>
  <c r="H28" i="87"/>
  <c r="J28" i="87"/>
  <c r="H27" i="87"/>
  <c r="J27" i="87"/>
  <c r="H26" i="87"/>
  <c r="J26" i="87"/>
  <c r="H21" i="87"/>
  <c r="J21" i="87"/>
  <c r="H20" i="87"/>
  <c r="J20" i="87"/>
  <c r="C157" i="87"/>
  <c r="C160" i="87" s="1"/>
  <c r="G157" i="87"/>
  <c r="H107" i="87"/>
  <c r="H17" i="87"/>
  <c r="H141" i="87"/>
  <c r="H58" i="87"/>
  <c r="H136" i="87"/>
  <c r="H97" i="87" l="1"/>
  <c r="H131" i="87"/>
  <c r="H10" i="87"/>
  <c r="H4" i="87" s="1"/>
  <c r="J10" i="87"/>
  <c r="H117" i="87"/>
  <c r="H71" i="87"/>
  <c r="H57" i="87"/>
  <c r="F157" i="87"/>
  <c r="D17" i="86" l="1"/>
  <c r="D16" i="86"/>
  <c r="D15" i="86"/>
  <c r="D14" i="86"/>
  <c r="D13" i="86"/>
  <c r="D12" i="86"/>
  <c r="D11" i="86"/>
  <c r="D8" i="86"/>
  <c r="D7" i="86"/>
  <c r="D6" i="86"/>
  <c r="D5" i="86"/>
  <c r="C23" i="2"/>
  <c r="D23" i="2" l="1"/>
  <c r="I13" i="62" s="1"/>
  <c r="E23" i="2"/>
  <c r="E49" i="85"/>
  <c r="D18" i="86"/>
  <c r="I488" i="79" l="1"/>
  <c r="I449" i="79"/>
  <c r="I431" i="79"/>
  <c r="I339" i="79"/>
  <c r="I276" i="79"/>
  <c r="I267" i="79"/>
  <c r="I247" i="79"/>
  <c r="I243" i="79"/>
  <c r="I242" i="79"/>
  <c r="I240" i="79"/>
  <c r="I184" i="79"/>
  <c r="I181" i="79"/>
  <c r="I176" i="79"/>
  <c r="I169" i="79"/>
  <c r="I168" i="79"/>
  <c r="I167" i="79"/>
  <c r="I166" i="79"/>
  <c r="I165" i="79"/>
  <c r="I164" i="79"/>
  <c r="I161" i="79"/>
  <c r="I137" i="79"/>
  <c r="I136" i="79"/>
  <c r="I130" i="79"/>
  <c r="I64" i="79"/>
  <c r="G297" i="84"/>
  <c r="H297" i="84" s="1"/>
  <c r="G284" i="84"/>
  <c r="H284" i="84" s="1"/>
  <c r="G269" i="84"/>
  <c r="G256" i="84"/>
  <c r="F256" i="84"/>
  <c r="F255" i="84" s="1"/>
  <c r="G252" i="84"/>
  <c r="H252" i="84" s="1"/>
  <c r="G215" i="84"/>
  <c r="H215" i="84" s="1"/>
  <c r="G136" i="84"/>
  <c r="H136" i="84" s="1"/>
  <c r="G126" i="84"/>
  <c r="H70" i="84"/>
  <c r="H35" i="84"/>
  <c r="H33" i="84"/>
  <c r="H31" i="84"/>
  <c r="H30" i="84"/>
  <c r="H28" i="84"/>
  <c r="H27" i="84"/>
  <c r="H26" i="84"/>
  <c r="H25" i="84"/>
  <c r="H24" i="84"/>
  <c r="H23" i="84"/>
  <c r="H22" i="84"/>
  <c r="H20" i="84"/>
  <c r="G19" i="84"/>
  <c r="F19" i="84"/>
  <c r="H17" i="84"/>
  <c r="H16" i="84" s="1"/>
  <c r="G16" i="84"/>
  <c r="G12" i="84" s="1"/>
  <c r="F16" i="84"/>
  <c r="F12" i="84" s="1"/>
  <c r="F5" i="84" s="1"/>
  <c r="C6" i="2" s="1"/>
  <c r="H15" i="84"/>
  <c r="H14" i="84"/>
  <c r="H13" i="84"/>
  <c r="H9" i="84"/>
  <c r="H8" i="84"/>
  <c r="G6" i="84"/>
  <c r="H269" i="84" l="1"/>
  <c r="G258" i="84"/>
  <c r="H258" i="84" s="1"/>
  <c r="G255" i="84"/>
  <c r="H255" i="84" s="1"/>
  <c r="H256" i="84"/>
  <c r="H126" i="84"/>
  <c r="G18" i="84"/>
  <c r="H19" i="84"/>
  <c r="F141" i="84"/>
  <c r="E12" i="2"/>
  <c r="E11" i="2"/>
  <c r="G142" i="84"/>
  <c r="H142" i="84" s="1"/>
  <c r="G232" i="84"/>
  <c r="E6" i="2"/>
  <c r="E9" i="2"/>
  <c r="C11" i="2"/>
  <c r="C12" i="2"/>
  <c r="C9" i="2"/>
  <c r="D11" i="2"/>
  <c r="E8" i="2"/>
  <c r="H21" i="84"/>
  <c r="G271" i="84"/>
  <c r="H12" i="84"/>
  <c r="G10" i="84"/>
  <c r="H10" i="84" s="1"/>
  <c r="H6" i="84"/>
  <c r="D9" i="2" l="1"/>
  <c r="H232" i="84"/>
  <c r="D12" i="2"/>
  <c r="H271" i="84"/>
  <c r="F300" i="84"/>
  <c r="E7" i="2"/>
  <c r="C8" i="2"/>
  <c r="D7" i="2"/>
  <c r="G141" i="84"/>
  <c r="D8" i="2" s="1"/>
  <c r="G5" i="84"/>
  <c r="H141" i="84" l="1"/>
  <c r="G300" i="84"/>
  <c r="H5" i="84"/>
  <c r="D6" i="2"/>
  <c r="I65" i="79" l="1"/>
  <c r="I13" i="56" l="1"/>
  <c r="F34" i="56" l="1"/>
  <c r="F33" i="56"/>
  <c r="F27" i="56"/>
  <c r="F26" i="56"/>
  <c r="F25" i="56"/>
  <c r="I534" i="79" l="1"/>
  <c r="I342" i="79"/>
  <c r="I220" i="79" l="1"/>
  <c r="I26" i="56" l="1"/>
  <c r="M33" i="56"/>
  <c r="I9" i="56"/>
  <c r="I10" i="56"/>
  <c r="I12" i="56"/>
  <c r="I14" i="56"/>
  <c r="I15" i="56"/>
  <c r="I16" i="56"/>
  <c r="I17" i="56"/>
  <c r="I19" i="56"/>
  <c r="I20" i="56"/>
  <c r="I21" i="56"/>
  <c r="I23" i="56"/>
  <c r="I24" i="56"/>
  <c r="I28" i="56"/>
  <c r="I8" i="56"/>
  <c r="E10" i="56"/>
  <c r="M68" i="56" l="1"/>
  <c r="H526" i="79" l="1"/>
  <c r="K526" i="79" s="1"/>
  <c r="I517" i="79"/>
  <c r="I430" i="79"/>
  <c r="I415" i="79"/>
  <c r="I394" i="79"/>
  <c r="I393" i="79"/>
  <c r="I392" i="79"/>
  <c r="I373" i="79"/>
  <c r="I326" i="79"/>
  <c r="I313" i="79"/>
  <c r="I312" i="79"/>
  <c r="I311" i="79"/>
  <c r="I79" i="79"/>
  <c r="I317" i="79"/>
  <c r="I316" i="79"/>
  <c r="I315" i="79"/>
  <c r="I308" i="79"/>
  <c r="I307" i="79"/>
  <c r="I275" i="79"/>
  <c r="I274" i="79"/>
  <c r="I273" i="79"/>
  <c r="I272" i="79"/>
  <c r="I271" i="79"/>
  <c r="I270" i="79"/>
  <c r="I261" i="79"/>
  <c r="I258" i="79"/>
  <c r="I257" i="79"/>
  <c r="I256" i="79"/>
  <c r="I255" i="79"/>
  <c r="I253" i="79"/>
  <c r="I222" i="79"/>
  <c r="I208" i="79"/>
  <c r="I204" i="79"/>
  <c r="I202" i="79"/>
  <c r="I194" i="79"/>
  <c r="I188" i="79"/>
  <c r="I162" i="79"/>
  <c r="I149" i="79"/>
  <c r="I148" i="79"/>
  <c r="I147" i="79"/>
  <c r="I146" i="79"/>
  <c r="I129" i="79"/>
  <c r="I56" i="79"/>
  <c r="I57" i="79"/>
  <c r="I34" i="79"/>
  <c r="I35" i="79"/>
  <c r="I36" i="79"/>
  <c r="I37" i="79"/>
  <c r="I21" i="79"/>
  <c r="I20" i="79"/>
  <c r="I19" i="79"/>
  <c r="I16" i="79"/>
  <c r="F5" i="61" l="1"/>
  <c r="F6" i="61"/>
  <c r="F7" i="61"/>
  <c r="F8" i="61"/>
  <c r="J16" i="64" l="1"/>
  <c r="J22" i="64"/>
  <c r="J29" i="64"/>
  <c r="J39" i="64"/>
  <c r="J43" i="64"/>
  <c r="J46" i="64"/>
  <c r="J47" i="64"/>
  <c r="J58" i="64"/>
  <c r="G433" i="79" l="1"/>
  <c r="G86" i="79" l="1"/>
  <c r="I509" i="79" l="1"/>
  <c r="H74" i="79"/>
  <c r="K74" i="79" s="1"/>
  <c r="K83" i="79" l="1"/>
  <c r="D33" i="2"/>
  <c r="H86" i="79" l="1"/>
  <c r="K86" i="79" s="1"/>
  <c r="H93" i="79"/>
  <c r="K93" i="79" s="1"/>
  <c r="H116" i="79"/>
  <c r="K116" i="79" s="1"/>
  <c r="H297" i="79"/>
  <c r="K297" i="79" s="1"/>
  <c r="H319" i="79"/>
  <c r="K319" i="79" s="1"/>
  <c r="H347" i="79"/>
  <c r="K347" i="79" s="1"/>
  <c r="H352" i="79"/>
  <c r="H375" i="79"/>
  <c r="K375" i="79" s="1"/>
  <c r="K397" i="79"/>
  <c r="K520" i="79"/>
  <c r="K529" i="79"/>
  <c r="H544" i="79"/>
  <c r="K544" i="79" s="1"/>
  <c r="I519" i="79"/>
  <c r="I477" i="79"/>
  <c r="I417" i="79"/>
  <c r="I376" i="79"/>
  <c r="H344" i="79"/>
  <c r="K344" i="79" s="1"/>
  <c r="I324" i="79"/>
  <c r="I306" i="79"/>
  <c r="I212" i="79"/>
  <c r="I211" i="79"/>
  <c r="I135" i="79"/>
  <c r="I134" i="79"/>
  <c r="I126" i="79"/>
  <c r="I112" i="79"/>
  <c r="I53" i="79"/>
  <c r="I52" i="79"/>
  <c r="I51" i="79"/>
  <c r="I28" i="79"/>
  <c r="H351" i="79" l="1"/>
  <c r="K351" i="79" s="1"/>
  <c r="K352" i="79"/>
  <c r="H5" i="79"/>
  <c r="H508" i="79"/>
  <c r="K508" i="79" s="1"/>
  <c r="G347" i="79"/>
  <c r="G344" i="79"/>
  <c r="I344" i="79" s="1"/>
  <c r="I328" i="79"/>
  <c r="G319" i="79"/>
  <c r="I319" i="79" s="1"/>
  <c r="I286" i="79"/>
  <c r="I206" i="79"/>
  <c r="I177" i="79"/>
  <c r="I120" i="79"/>
  <c r="I116" i="79"/>
  <c r="I93" i="79"/>
  <c r="I86" i="79"/>
  <c r="I74" i="79"/>
  <c r="I45" i="79"/>
  <c r="I6" i="79"/>
  <c r="I297" i="79" l="1"/>
  <c r="G285" i="79"/>
  <c r="I232" i="79"/>
  <c r="G119" i="79"/>
  <c r="G405" i="79"/>
  <c r="D12" i="62" l="1"/>
  <c r="D14" i="62" s="1"/>
  <c r="I7" i="79" l="1"/>
  <c r="I8" i="79"/>
  <c r="I9" i="79"/>
  <c r="I10" i="79"/>
  <c r="I11" i="79"/>
  <c r="I12" i="79"/>
  <c r="I13" i="79"/>
  <c r="I14" i="79"/>
  <c r="I15" i="79"/>
  <c r="I17" i="79"/>
  <c r="I18" i="79"/>
  <c r="I22" i="79"/>
  <c r="I23" i="79"/>
  <c r="I24" i="79"/>
  <c r="I25" i="79"/>
  <c r="I26" i="79"/>
  <c r="I27" i="79"/>
  <c r="I29" i="79"/>
  <c r="I30" i="79"/>
  <c r="I31" i="79"/>
  <c r="I32" i="79"/>
  <c r="I33" i="79"/>
  <c r="I46" i="79"/>
  <c r="I47" i="79"/>
  <c r="I48" i="79"/>
  <c r="I49" i="79"/>
  <c r="I50" i="79"/>
  <c r="I54" i="79"/>
  <c r="I55" i="79"/>
  <c r="I58" i="79"/>
  <c r="I63" i="79"/>
  <c r="I66" i="79"/>
  <c r="I67" i="79"/>
  <c r="I71" i="79"/>
  <c r="I72" i="79"/>
  <c r="I73" i="79"/>
  <c r="I75" i="79"/>
  <c r="I76" i="79"/>
  <c r="I77" i="79"/>
  <c r="I80" i="79"/>
  <c r="I82" i="79"/>
  <c r="I87" i="79"/>
  <c r="I88" i="79"/>
  <c r="I89" i="79"/>
  <c r="I90" i="79"/>
  <c r="I92" i="79"/>
  <c r="I94" i="79"/>
  <c r="I95" i="79"/>
  <c r="I96" i="79"/>
  <c r="I97" i="79"/>
  <c r="I99" i="79"/>
  <c r="I100" i="79"/>
  <c r="I101" i="79"/>
  <c r="I102" i="79"/>
  <c r="I105" i="79"/>
  <c r="I106" i="79"/>
  <c r="I107" i="79"/>
  <c r="I108" i="79"/>
  <c r="I109" i="79"/>
  <c r="I110" i="79"/>
  <c r="I111" i="79"/>
  <c r="I114" i="79"/>
  <c r="I115" i="79"/>
  <c r="I117" i="79"/>
  <c r="I118" i="79"/>
  <c r="I121" i="79"/>
  <c r="I122" i="79"/>
  <c r="I123" i="79"/>
  <c r="I124" i="79"/>
  <c r="I125" i="79"/>
  <c r="I127" i="79"/>
  <c r="I128" i="79"/>
  <c r="I133" i="79"/>
  <c r="I141" i="79"/>
  <c r="I142" i="79"/>
  <c r="I144" i="79"/>
  <c r="I145" i="79"/>
  <c r="I150" i="79"/>
  <c r="I151" i="79"/>
  <c r="I152" i="79"/>
  <c r="I153" i="79"/>
  <c r="I154" i="79"/>
  <c r="I155" i="79"/>
  <c r="I156" i="79"/>
  <c r="I157" i="79"/>
  <c r="I158" i="79"/>
  <c r="I159" i="79"/>
  <c r="I160" i="79"/>
  <c r="I172" i="79"/>
  <c r="I173" i="79"/>
  <c r="I178" i="79"/>
  <c r="I179" i="79"/>
  <c r="I183" i="79"/>
  <c r="I189" i="79"/>
  <c r="H119" i="79"/>
  <c r="I191" i="79"/>
  <c r="I192" i="79"/>
  <c r="I193" i="79"/>
  <c r="I195" i="79"/>
  <c r="I196" i="79"/>
  <c r="I197" i="79"/>
  <c r="I198" i="79"/>
  <c r="I200" i="79"/>
  <c r="I201" i="79"/>
  <c r="I205" i="79"/>
  <c r="I207" i="79"/>
  <c r="I210" i="79"/>
  <c r="I213" i="79"/>
  <c r="I214" i="79"/>
  <c r="I215" i="79"/>
  <c r="I216" i="79"/>
  <c r="I219" i="79"/>
  <c r="I223" i="79"/>
  <c r="I224" i="79"/>
  <c r="I225" i="79"/>
  <c r="I226" i="79"/>
  <c r="I227" i="79"/>
  <c r="I228" i="79"/>
  <c r="I230" i="79"/>
  <c r="I233" i="79"/>
  <c r="I250" i="79"/>
  <c r="I251" i="79"/>
  <c r="I252" i="79"/>
  <c r="I254" i="79"/>
  <c r="I259" i="79"/>
  <c r="I260" i="79"/>
  <c r="I265" i="79"/>
  <c r="I266" i="79"/>
  <c r="I277" i="79"/>
  <c r="I278" i="79"/>
  <c r="I280" i="79"/>
  <c r="I281" i="79"/>
  <c r="I282" i="79"/>
  <c r="I283" i="79"/>
  <c r="I284" i="79"/>
  <c r="I287" i="79"/>
  <c r="I289" i="79"/>
  <c r="H290" i="79"/>
  <c r="K290" i="79" s="1"/>
  <c r="I291" i="79"/>
  <c r="I292" i="79"/>
  <c r="I293" i="79"/>
  <c r="I294" i="79"/>
  <c r="I295" i="79"/>
  <c r="I296" i="79"/>
  <c r="I298" i="79"/>
  <c r="I299" i="79"/>
  <c r="I300" i="79"/>
  <c r="I303" i="79"/>
  <c r="I304" i="79"/>
  <c r="I305" i="79"/>
  <c r="I318" i="79"/>
  <c r="I320" i="79"/>
  <c r="I321" i="79"/>
  <c r="I322" i="79"/>
  <c r="I323" i="79"/>
  <c r="I325" i="79"/>
  <c r="I327" i="79"/>
  <c r="I331" i="79"/>
  <c r="I332" i="79"/>
  <c r="I333" i="79"/>
  <c r="I334" i="79"/>
  <c r="I335" i="79"/>
  <c r="I336" i="79"/>
  <c r="I337" i="79"/>
  <c r="I338" i="79"/>
  <c r="I341" i="79"/>
  <c r="I343" i="79"/>
  <c r="I345" i="79"/>
  <c r="I346" i="79"/>
  <c r="I348" i="79"/>
  <c r="I349" i="79"/>
  <c r="I350" i="79"/>
  <c r="I353" i="79"/>
  <c r="I354" i="79"/>
  <c r="I355" i="79"/>
  <c r="I356" i="79"/>
  <c r="I357" i="79"/>
  <c r="I358" i="79"/>
  <c r="I359" i="79"/>
  <c r="I361" i="79"/>
  <c r="I362" i="79"/>
  <c r="I363" i="79"/>
  <c r="I364" i="79"/>
  <c r="I365" i="79"/>
  <c r="I366" i="79"/>
  <c r="I367" i="79"/>
  <c r="I368" i="79"/>
  <c r="I369" i="79"/>
  <c r="I370" i="79"/>
  <c r="I371" i="79"/>
  <c r="I372" i="79"/>
  <c r="I374" i="79"/>
  <c r="I377" i="79"/>
  <c r="I378" i="79"/>
  <c r="I379" i="79"/>
  <c r="I380" i="79"/>
  <c r="I381" i="79"/>
  <c r="I382" i="79"/>
  <c r="I383" i="79"/>
  <c r="I384" i="79"/>
  <c r="I385" i="79"/>
  <c r="I386" i="79"/>
  <c r="I387" i="79"/>
  <c r="I388" i="79"/>
  <c r="I389" i="79"/>
  <c r="I390" i="79"/>
  <c r="I396" i="79"/>
  <c r="I402" i="79"/>
  <c r="I408" i="79"/>
  <c r="I409" i="79"/>
  <c r="I410" i="79"/>
  <c r="I411" i="79"/>
  <c r="I412" i="79"/>
  <c r="I413" i="79"/>
  <c r="I414" i="79"/>
  <c r="I416" i="79"/>
  <c r="I418" i="79"/>
  <c r="I419" i="79"/>
  <c r="I420" i="79"/>
  <c r="I421" i="79"/>
  <c r="I422" i="79"/>
  <c r="I423" i="79"/>
  <c r="I424" i="79"/>
  <c r="I425" i="79"/>
  <c r="I435" i="79"/>
  <c r="I438" i="79"/>
  <c r="I439" i="79"/>
  <c r="I440" i="79"/>
  <c r="I441" i="79"/>
  <c r="I442" i="79"/>
  <c r="I446" i="79"/>
  <c r="I451" i="79"/>
  <c r="I452" i="79"/>
  <c r="I453" i="79"/>
  <c r="I454" i="79"/>
  <c r="I455" i="79"/>
  <c r="I456" i="79"/>
  <c r="I458" i="79"/>
  <c r="I459" i="79"/>
  <c r="I460" i="79"/>
  <c r="I462" i="79"/>
  <c r="I463" i="79"/>
  <c r="I464" i="79"/>
  <c r="I465" i="79"/>
  <c r="I466" i="79"/>
  <c r="I467" i="79"/>
  <c r="I468" i="79"/>
  <c r="I469" i="79"/>
  <c r="I470" i="79"/>
  <c r="I472" i="79"/>
  <c r="I473" i="79"/>
  <c r="I474" i="79"/>
  <c r="I475" i="79"/>
  <c r="I476" i="79"/>
  <c r="I478" i="79"/>
  <c r="I479" i="79"/>
  <c r="I480" i="79"/>
  <c r="I481" i="79"/>
  <c r="I482" i="79"/>
  <c r="I483" i="79"/>
  <c r="I484" i="79"/>
  <c r="I485" i="79"/>
  <c r="I487" i="79"/>
  <c r="I489" i="79"/>
  <c r="I490" i="79"/>
  <c r="I491" i="79"/>
  <c r="I492" i="79"/>
  <c r="I493" i="79"/>
  <c r="I494" i="79"/>
  <c r="I496" i="79"/>
  <c r="I497" i="79"/>
  <c r="I500" i="79"/>
  <c r="I501" i="79"/>
  <c r="I502" i="79"/>
  <c r="G499" i="79"/>
  <c r="H499" i="79"/>
  <c r="I510" i="79"/>
  <c r="I512" i="79"/>
  <c r="I513" i="79"/>
  <c r="I514" i="79"/>
  <c r="I515" i="79"/>
  <c r="I516" i="79"/>
  <c r="I518" i="79"/>
  <c r="I521" i="79"/>
  <c r="I522" i="79"/>
  <c r="I523" i="79"/>
  <c r="I524" i="79"/>
  <c r="I525" i="79"/>
  <c r="I527" i="79"/>
  <c r="I528" i="79"/>
  <c r="I531" i="79"/>
  <c r="I532" i="79"/>
  <c r="I533" i="79"/>
  <c r="I535" i="79"/>
  <c r="I536" i="79"/>
  <c r="I537" i="79"/>
  <c r="I538" i="79"/>
  <c r="I539" i="79"/>
  <c r="I540" i="79"/>
  <c r="I541" i="79"/>
  <c r="G542" i="79"/>
  <c r="I543" i="79"/>
  <c r="G544" i="79"/>
  <c r="I545" i="79"/>
  <c r="I119" i="79" l="1"/>
  <c r="K119" i="79"/>
  <c r="H498" i="79"/>
  <c r="K498" i="79" s="1"/>
  <c r="K499" i="79"/>
  <c r="G498" i="79"/>
  <c r="C20" i="2" s="1"/>
  <c r="E15" i="2"/>
  <c r="I340" i="79"/>
  <c r="H405" i="79"/>
  <c r="K405" i="79" s="1"/>
  <c r="H285" i="79"/>
  <c r="K285" i="79" s="1"/>
  <c r="G508" i="79"/>
  <c r="I190" i="79"/>
  <c r="I433" i="79"/>
  <c r="I544" i="79"/>
  <c r="I520" i="79"/>
  <c r="I352" i="79"/>
  <c r="I406" i="79"/>
  <c r="I461" i="79"/>
  <c r="I290" i="79"/>
  <c r="I471" i="79"/>
  <c r="I375" i="79"/>
  <c r="I526" i="79"/>
  <c r="E20" i="2"/>
  <c r="E19" i="2"/>
  <c r="D15" i="2"/>
  <c r="I529" i="79"/>
  <c r="I450" i="79"/>
  <c r="D18" i="2"/>
  <c r="I104" i="79"/>
  <c r="I5" i="79" s="1"/>
  <c r="I542" i="79"/>
  <c r="I397" i="79"/>
  <c r="I347" i="79"/>
  <c r="D21" i="2"/>
  <c r="E17" i="2"/>
  <c r="C19" i="2"/>
  <c r="D16" i="2"/>
  <c r="C17" i="2"/>
  <c r="I486" i="79"/>
  <c r="I499" i="79" l="1"/>
  <c r="E21" i="2"/>
  <c r="D19" i="2"/>
  <c r="I285" i="79"/>
  <c r="D20" i="2"/>
  <c r="E16" i="2"/>
  <c r="E18" i="2"/>
  <c r="C18" i="2"/>
  <c r="G546" i="79"/>
  <c r="D17" i="2"/>
  <c r="C21" i="2"/>
  <c r="I508" i="79"/>
  <c r="C15" i="2"/>
  <c r="C16" i="2"/>
  <c r="I498" i="79"/>
  <c r="H546" i="79"/>
  <c r="I405" i="79"/>
  <c r="I351" i="79"/>
  <c r="K546" i="79" l="1"/>
  <c r="D22" i="2"/>
  <c r="I546" i="79"/>
  <c r="C22" i="2"/>
  <c r="D13" i="2" l="1"/>
  <c r="D13" i="67" l="1"/>
  <c r="J113" i="69"/>
  <c r="I113" i="69"/>
  <c r="G113" i="69"/>
  <c r="F113" i="69"/>
  <c r="D113" i="69"/>
  <c r="C113" i="69"/>
  <c r="C112" i="69"/>
  <c r="D112" i="69"/>
  <c r="F112" i="69"/>
  <c r="G112" i="69"/>
  <c r="I112" i="69"/>
  <c r="J112" i="69"/>
  <c r="C172" i="69"/>
  <c r="D172" i="69"/>
  <c r="E172" i="69"/>
  <c r="F172" i="69"/>
  <c r="G172" i="69"/>
  <c r="H172" i="69"/>
  <c r="I172" i="69"/>
  <c r="J172" i="69"/>
  <c r="K172" i="69"/>
  <c r="C173" i="69"/>
  <c r="D173" i="69"/>
  <c r="E173" i="69"/>
  <c r="F173" i="69"/>
  <c r="G173" i="69"/>
  <c r="H173" i="69"/>
  <c r="I173" i="69"/>
  <c r="J173" i="69"/>
  <c r="K173" i="69"/>
  <c r="H112" i="69" l="1"/>
  <c r="H113" i="69" l="1"/>
  <c r="K113" i="69"/>
  <c r="C12" i="68" l="1"/>
  <c r="D13" i="66"/>
  <c r="F14" i="62" l="1"/>
  <c r="B14" i="62"/>
  <c r="I11" i="62"/>
  <c r="I9" i="62"/>
  <c r="I8" i="62"/>
  <c r="I7" i="62"/>
  <c r="G14" i="62" l="1"/>
  <c r="E12" i="62"/>
  <c r="E14" i="62" s="1"/>
  <c r="I6" i="62"/>
  <c r="I10" i="62"/>
  <c r="I5" i="62"/>
  <c r="I12" i="62" l="1"/>
  <c r="C8" i="53"/>
  <c r="B8" i="53"/>
  <c r="B14" i="53"/>
  <c r="C14" i="53"/>
  <c r="B22" i="53" l="1"/>
  <c r="C22" i="53"/>
  <c r="I14" i="62" l="1"/>
  <c r="D24" i="2"/>
  <c r="H14" i="62" l="1"/>
  <c r="C35" i="50" l="1"/>
  <c r="D9" i="44" l="1"/>
  <c r="E13" i="2"/>
  <c r="C24" i="2" l="1"/>
  <c r="C25" i="2" s="1"/>
  <c r="E22" i="2" l="1"/>
  <c r="E24" i="2" s="1"/>
  <c r="E25" i="2" l="1"/>
  <c r="E28" i="2" s="1"/>
  <c r="D25" i="2"/>
  <c r="D28" i="2" s="1"/>
  <c r="D105" i="87"/>
  <c r="D157" i="87" s="1"/>
  <c r="D160" i="87" l="1"/>
  <c r="F160" i="87" s="1"/>
  <c r="H113" i="87"/>
  <c r="H105" i="87" s="1"/>
  <c r="H157" i="87" s="1"/>
  <c r="J113" i="87"/>
  <c r="C7" i="2" l="1"/>
  <c r="C13" i="2" l="1"/>
  <c r="C28" i="2" s="1"/>
  <c r="H18" i="84"/>
  <c r="H300" i="84" s="1"/>
  <c r="J63" i="64"/>
</calcChain>
</file>

<file path=xl/sharedStrings.xml><?xml version="1.0" encoding="utf-8"?>
<sst xmlns="http://schemas.openxmlformats.org/spreadsheetml/2006/main" count="5644" uniqueCount="2654">
  <si>
    <t>3- الإيرادات والمصروفات مصنفة حسب الوزارات والجهات الحكومية</t>
  </si>
  <si>
    <t>Government Agency Name</t>
  </si>
  <si>
    <t>code</t>
  </si>
  <si>
    <t>Actual</t>
  </si>
  <si>
    <t>Revenue
Budget</t>
  </si>
  <si>
    <t>% Spent</t>
  </si>
  <si>
    <t>Recurrent
Budget</t>
  </si>
  <si>
    <t>Project
Budget</t>
  </si>
  <si>
    <t>The Court of H.R.H The Prime Minister-11</t>
  </si>
  <si>
    <t>100.00%</t>
  </si>
  <si>
    <t>Ministry of Defence-12</t>
  </si>
  <si>
    <t>109.68%</t>
  </si>
  <si>
    <t>Ministry of Interior-13</t>
  </si>
  <si>
    <t>109.10%</t>
  </si>
  <si>
    <t>102.23%</t>
  </si>
  <si>
    <t>National Security Agency-14</t>
  </si>
  <si>
    <t>Legislation &amp; Legal Opinion Com-15</t>
  </si>
  <si>
    <t>20.53%</t>
  </si>
  <si>
    <t>84.61%</t>
  </si>
  <si>
    <t>Min. of Foreign Affairs-16</t>
  </si>
  <si>
    <t>23.07%</t>
  </si>
  <si>
    <t>111.03%</t>
  </si>
  <si>
    <t>55.38%</t>
  </si>
  <si>
    <t>Deputy of H.R.H The PM-17</t>
  </si>
  <si>
    <t>95.04%</t>
  </si>
  <si>
    <t>Min. of Justice &amp; Islamic Aff &amp;  Awqaf (Justice Aff)-18</t>
  </si>
  <si>
    <t>171.37%</t>
  </si>
  <si>
    <t>98.95%</t>
  </si>
  <si>
    <t>45.53%</t>
  </si>
  <si>
    <t>Supreme Council for Oil</t>
  </si>
  <si>
    <t>Ministry of Information-20 (Old)</t>
  </si>
  <si>
    <t>Min. of Education-21</t>
  </si>
  <si>
    <t>26.64%</t>
  </si>
  <si>
    <t>102.22%</t>
  </si>
  <si>
    <t>44.93%</t>
  </si>
  <si>
    <t>Ministry of Health-22</t>
  </si>
  <si>
    <t>94.82%</t>
  </si>
  <si>
    <t>95.79%</t>
  </si>
  <si>
    <t>29.36%</t>
  </si>
  <si>
    <t>Min. of Works, Mun Aff &amp; Urb Plg -23 (Mun Aff&amp;Urb Plg)</t>
  </si>
  <si>
    <t>100.59%</t>
  </si>
  <si>
    <t>103.65%</t>
  </si>
  <si>
    <t>Min. of Labour -24</t>
  </si>
  <si>
    <t>0.00%</t>
  </si>
  <si>
    <t>Min. of Muncipalities &amp; Agriculture Aff. (Muncipalities Affairs)</t>
  </si>
  <si>
    <t>Ministry of Youth and Sports Affairs-26</t>
  </si>
  <si>
    <t>174.12%</t>
  </si>
  <si>
    <t>98.61%</t>
  </si>
  <si>
    <t>48.44%</t>
  </si>
  <si>
    <t>Environmental Affairs ( Old )</t>
  </si>
  <si>
    <t>Rashed Club for Equestrian &amp; Horse Racing-28</t>
  </si>
  <si>
    <t>Ministry of Labour &amp; Social Development-29</t>
  </si>
  <si>
    <t>28.69%</t>
  </si>
  <si>
    <t>94.07%</t>
  </si>
  <si>
    <t>13.58%</t>
  </si>
  <si>
    <t>Deputy of H.R.H The PM-30</t>
  </si>
  <si>
    <t>97.96%</t>
  </si>
  <si>
    <t>Advisor to H.R.H The PM for Economic Aff-31</t>
  </si>
  <si>
    <t>99.59%</t>
  </si>
  <si>
    <t>Min. of Follow-up Affairs-32</t>
  </si>
  <si>
    <t>87.64%</t>
  </si>
  <si>
    <t>Advisor to H.R.H PM-33</t>
  </si>
  <si>
    <t>Min of Industry &amp; Commerce-34</t>
  </si>
  <si>
    <t>92.69%</t>
  </si>
  <si>
    <t>94.10%</t>
  </si>
  <si>
    <t>47.55%</t>
  </si>
  <si>
    <t>Advisor to H.R.H PM for Security Aff-35</t>
  </si>
  <si>
    <t>Ministry of Housing-36</t>
  </si>
  <si>
    <t>332.50%</t>
  </si>
  <si>
    <t>95.30%</t>
  </si>
  <si>
    <t>97.41%</t>
  </si>
  <si>
    <t>Advisor to H.R.H The PM for Industrial &amp; Oil Aff-37</t>
  </si>
  <si>
    <t>Advisor to H.R.H The PM-38</t>
  </si>
  <si>
    <t>93.42%</t>
  </si>
  <si>
    <t>Ministry of State-39</t>
  </si>
  <si>
    <t>Min. of Energy-40</t>
  </si>
  <si>
    <t>87.06%</t>
  </si>
  <si>
    <t>The Supreme Council for the Environment-41</t>
  </si>
  <si>
    <t>469.93%</t>
  </si>
  <si>
    <t>90.35%</t>
  </si>
  <si>
    <t>24.84%</t>
  </si>
  <si>
    <t>Bahrain Royal Flight ( Old )</t>
  </si>
  <si>
    <t>Mohammed bin Khalifa Al Khalifa Cardiac Center-43</t>
  </si>
  <si>
    <t>102.83%</t>
  </si>
  <si>
    <t>Deputy of H.R.H The PM-44</t>
  </si>
  <si>
    <t>68.73%</t>
  </si>
  <si>
    <t>Min.Of Housing -Old</t>
  </si>
  <si>
    <t>Min. of Works, Mun Aff &amp; Urb Plg -46 (Works Aff)</t>
  </si>
  <si>
    <t>42.96%</t>
  </si>
  <si>
    <t>95.29%</t>
  </si>
  <si>
    <t>81.41%</t>
  </si>
  <si>
    <t>Elec &amp; Water Authority-47</t>
  </si>
  <si>
    <t>Min. of Transportation &amp; Telecommunications-48</t>
  </si>
  <si>
    <t>119.29%</t>
  </si>
  <si>
    <t>98.36%</t>
  </si>
  <si>
    <t>61.31%</t>
  </si>
  <si>
    <t>Ministry of State ( Old )</t>
  </si>
  <si>
    <t>National Guard-50</t>
  </si>
  <si>
    <t>21.49%</t>
  </si>
  <si>
    <t>Ministry of Energy - NOGA</t>
  </si>
  <si>
    <t>92.82%</t>
  </si>
  <si>
    <t>Civil Aviation Aff-52</t>
  </si>
  <si>
    <t>Ministry of State of Telecommunication Affairs</t>
  </si>
  <si>
    <t>Min. of Shura Council &amp; Representatives Council Aff-54</t>
  </si>
  <si>
    <t>96.97%</t>
  </si>
  <si>
    <t>Ministry of Information Affair - NCC</t>
  </si>
  <si>
    <t>76.99%</t>
  </si>
  <si>
    <t>Ministry of Industry</t>
  </si>
  <si>
    <t>Ministy of State 4</t>
  </si>
  <si>
    <t>Ministry of Human Rights Affairs-58</t>
  </si>
  <si>
    <t>Tender Board-59</t>
  </si>
  <si>
    <t>81.00%</t>
  </si>
  <si>
    <t>79.45%</t>
  </si>
  <si>
    <t>Transfers</t>
  </si>
  <si>
    <t>47.70%</t>
  </si>
  <si>
    <t>98.02%</t>
  </si>
  <si>
    <t>82.93%</t>
  </si>
  <si>
    <t>Ministry of Oil - 61</t>
  </si>
  <si>
    <t>78.15%</t>
  </si>
  <si>
    <t>Revenue Account under MOF Control</t>
  </si>
  <si>
    <t>127.27%</t>
  </si>
  <si>
    <t>Special Projects</t>
  </si>
  <si>
    <t>General Services ( Special Projects )</t>
  </si>
  <si>
    <t>Information Affairs Authority-65</t>
  </si>
  <si>
    <t>71.35%</t>
  </si>
  <si>
    <t>98.67%</t>
  </si>
  <si>
    <t>58.44%</t>
  </si>
  <si>
    <t>Bahrain Authority for Culture &amp; Antiquities-66</t>
  </si>
  <si>
    <t>118.21%</t>
  </si>
  <si>
    <t>104.49%</t>
  </si>
  <si>
    <t>104.21%</t>
  </si>
  <si>
    <t>Supreme Council for Health-67</t>
  </si>
  <si>
    <t>81.19%</t>
  </si>
  <si>
    <t>Administrative Organization for Public Prosecution-68</t>
  </si>
  <si>
    <t>97.06%</t>
  </si>
  <si>
    <t>Education and Training Quality Authority - 69</t>
  </si>
  <si>
    <t>97.88%</t>
  </si>
  <si>
    <t>First Deputy of H.R.H The PM Office-70</t>
  </si>
  <si>
    <t>52.71%</t>
  </si>
  <si>
    <t>General Secretariat of the Cabinet -71</t>
  </si>
  <si>
    <t>80.46%</t>
  </si>
  <si>
    <t>Civil Service Bureau-72</t>
  </si>
  <si>
    <t>5.40%</t>
  </si>
  <si>
    <t>92.41%</t>
  </si>
  <si>
    <t>73.71%</t>
  </si>
  <si>
    <t>Informatics and E-Government Authority-73</t>
  </si>
  <si>
    <t>100.62%</t>
  </si>
  <si>
    <t>93.80%</t>
  </si>
  <si>
    <t>72.51%</t>
  </si>
  <si>
    <t>Deputy of H.R.H The PM-74</t>
  </si>
  <si>
    <t>90.81%</t>
  </si>
  <si>
    <t>General Secretariat for Youth &amp; Sports High Council-75</t>
  </si>
  <si>
    <t>99.54%</t>
  </si>
  <si>
    <t>Supreme Judicial Council (76)</t>
  </si>
  <si>
    <t>90.20%</t>
  </si>
  <si>
    <t>99.41%</t>
  </si>
  <si>
    <t>76.18%</t>
  </si>
  <si>
    <t>Min. of Justice &amp; Islamic Aff &amp;  Awqaf (Islamic Aff)-77</t>
  </si>
  <si>
    <t>82.75%</t>
  </si>
  <si>
    <t>96.44%</t>
  </si>
  <si>
    <t>50.37%</t>
  </si>
  <si>
    <t>Survey&amp;Land Reg Bureau-78</t>
  </si>
  <si>
    <t>44.24%</t>
  </si>
  <si>
    <t>81.32%</t>
  </si>
  <si>
    <t>Ministry of Youth and Sport Affairs -79</t>
  </si>
  <si>
    <t>Bahrain Institute for Political Development-80</t>
  </si>
  <si>
    <t>98.86%</t>
  </si>
  <si>
    <t>Ministry of Finance-81</t>
  </si>
  <si>
    <t>296.76%</t>
  </si>
  <si>
    <t>80.03%</t>
  </si>
  <si>
    <t>67.35%</t>
  </si>
  <si>
    <t>Central Stores Directorate</t>
  </si>
  <si>
    <t>Customs Affairs-83</t>
  </si>
  <si>
    <t>98.27%</t>
  </si>
  <si>
    <t>85.53%</t>
  </si>
  <si>
    <t>National Oncology Center</t>
  </si>
  <si>
    <t>100.31%</t>
  </si>
  <si>
    <t>Ministry of Works, Municipalities Affairs &amp; Urban Planning (Urban Planning &amp; Development
Authority)-85</t>
  </si>
  <si>
    <t>61.20%</t>
  </si>
  <si>
    <t>60.83%</t>
  </si>
  <si>
    <t>Supreme Council For Islamic Affairs-86</t>
  </si>
  <si>
    <t>79.16%</t>
  </si>
  <si>
    <t>31.17%</t>
  </si>
  <si>
    <t>The General Organization of Port</t>
  </si>
  <si>
    <t>King Hamad University Hospital-88</t>
  </si>
  <si>
    <t>100.89%</t>
  </si>
  <si>
    <t>National Health Regulatory Authority (89)</t>
  </si>
  <si>
    <t>267.98%</t>
  </si>
  <si>
    <t>94.33%</t>
  </si>
  <si>
    <t>Future Generation Reserve Council</t>
  </si>
  <si>
    <t>Tax Revenues</t>
  </si>
  <si>
    <t>55.45%</t>
  </si>
  <si>
    <t>National Space Science Agency</t>
  </si>
  <si>
    <t>69.72%</t>
  </si>
  <si>
    <t>GFO - Transfers</t>
  </si>
  <si>
    <t/>
  </si>
  <si>
    <t>4- الإيرادات مصنفة حسب الأبواب والوزارات والجهات الحكومية</t>
  </si>
  <si>
    <t>Ministry</t>
  </si>
  <si>
    <t>Code</t>
  </si>
  <si>
    <t>Oil and Gas</t>
  </si>
  <si>
    <t>Taxation, Fees</t>
  </si>
  <si>
    <t>Govt Goods, Services</t>
  </si>
  <si>
    <t>Investments, Govt Properties</t>
  </si>
  <si>
    <t>Grants</t>
  </si>
  <si>
    <t>Sale of</t>
  </si>
  <si>
    <t>Fines,Penalt ies , Misc</t>
  </si>
  <si>
    <t>Total</t>
  </si>
  <si>
    <t>Budget</t>
  </si>
  <si>
    <t>Actual-PY</t>
  </si>
  <si>
    <t>The Court of H.R.H The Prime Minister</t>
  </si>
  <si>
    <t>Ministry of Defence</t>
  </si>
  <si>
    <t>Ministry of Interior</t>
  </si>
  <si>
    <t>National Security Agency</t>
  </si>
  <si>
    <t>Legislation &amp; Legal Opinion Com</t>
  </si>
  <si>
    <t>Min. of Foreign Affairs</t>
  </si>
  <si>
    <t>Deputy of H.R.H The PM</t>
  </si>
  <si>
    <t>Min. of Justice &amp; Islamic Aff &amp;  Awqaf (Justice Aff)</t>
  </si>
  <si>
    <t>Min. of Education</t>
  </si>
  <si>
    <t>Ministry of Health</t>
  </si>
  <si>
    <t xml:space="preserve">Min. of Works, Mun Aff &amp; Urb Plg </t>
  </si>
  <si>
    <t xml:space="preserve">Min. of Labour </t>
  </si>
  <si>
    <t>General Organization for Youth&amp;Sport</t>
  </si>
  <si>
    <t>Rashed Club for Equestrian &amp; Horse Racing</t>
  </si>
  <si>
    <t>Min. of Social Development</t>
  </si>
  <si>
    <t>Advisor to H.R.H The PM for Economic Aff</t>
  </si>
  <si>
    <t>Min. of Follow</t>
  </si>
  <si>
    <t>Min of Industry &amp; Commerce</t>
  </si>
  <si>
    <t>Ministry of Housing</t>
  </si>
  <si>
    <t>Advisor to H.R.H The PM for Industrial &amp; Oil Aff</t>
  </si>
  <si>
    <t>Advisor to H.R.H The PM</t>
  </si>
  <si>
    <t>Min. of Energy</t>
  </si>
  <si>
    <t>The Supreme Council for the Environment</t>
  </si>
  <si>
    <t>Mohammed bin Khalifa Al Khalifa Cardiac Center</t>
  </si>
  <si>
    <t>Elec &amp; Water Authority</t>
  </si>
  <si>
    <t>Min. of Transportation &amp; Telecommunications</t>
  </si>
  <si>
    <t>National Guard</t>
  </si>
  <si>
    <t>National Oil &amp; Gas Authority</t>
  </si>
  <si>
    <t>Min. of Shura Council &amp; Representatives Council Aff</t>
  </si>
  <si>
    <t>Min. of Information Aff</t>
  </si>
  <si>
    <t>Tender Board</t>
  </si>
  <si>
    <t xml:space="preserve">Ministry of Oil </t>
  </si>
  <si>
    <t>Information Affairs Authority</t>
  </si>
  <si>
    <t>Bahrain Authority for Culture &amp; Antiquities</t>
  </si>
  <si>
    <t>Supreme Council for Health</t>
  </si>
  <si>
    <t>Administrative Organization for Public Prosecution</t>
  </si>
  <si>
    <t>Education and Training Quality Authority</t>
  </si>
  <si>
    <t>First Deputy of H.R.H The PM Office</t>
  </si>
  <si>
    <t xml:space="preserve">General Secretariat of the Cabinet </t>
  </si>
  <si>
    <t>Civil Service Bureau</t>
  </si>
  <si>
    <t>Central Informatics Org</t>
  </si>
  <si>
    <t>General Secretariat for Youth &amp; Sports High Council</t>
  </si>
  <si>
    <t>Min. of Justice &amp; Islamic Aff &amp;  Awqaf (Islamic Aff)</t>
  </si>
  <si>
    <t>Survey&amp;Land Reg Bureau</t>
  </si>
  <si>
    <t>Bahrain Institute for Political Development</t>
  </si>
  <si>
    <t>Ministry of Finance</t>
  </si>
  <si>
    <t>Customs Affairs</t>
  </si>
  <si>
    <t>King Hamad University Hospital</t>
  </si>
  <si>
    <t xml:space="preserve">5- الإيرادات مصنفة حسب الأبواب والأقسام والبنود </t>
  </si>
  <si>
    <t>Description</t>
  </si>
  <si>
    <t>Item</t>
  </si>
  <si>
    <t>Chp</t>
  </si>
  <si>
    <t>Sec</t>
  </si>
  <si>
    <t>Acct</t>
  </si>
  <si>
    <t>Difference</t>
  </si>
  <si>
    <t>Oil Sales - Bahrain Field</t>
  </si>
  <si>
    <t>Oil Sales - Abu-Sa'afa Field</t>
  </si>
  <si>
    <t>Future Generations Reserve- Abu-Sa'afa Field</t>
  </si>
  <si>
    <t>Gas Sales - Hidd Power Station</t>
  </si>
  <si>
    <t>Gas Sales to Electricity Power and Water Station</t>
  </si>
  <si>
    <t>Gas Sales - Alba</t>
  </si>
  <si>
    <t>Gas Sales - Bapco</t>
  </si>
  <si>
    <t>Gas Sales - Banagas</t>
  </si>
  <si>
    <t>Gas Sales - Other Companies</t>
  </si>
  <si>
    <t>Gas Income Tax</t>
  </si>
  <si>
    <t>Petrol Tax</t>
  </si>
  <si>
    <t>Customs Duty on Essential Trade</t>
  </si>
  <si>
    <t>Customs Duty on Vehicles</t>
  </si>
  <si>
    <t>Customs Duty on Manuf./Unmanuf. Tabacco</t>
  </si>
  <si>
    <t>Customs Duty on Luxury Goods</t>
  </si>
  <si>
    <t>Customs Duty on Yachts</t>
  </si>
  <si>
    <t>Protection of Domestic Industries</t>
  </si>
  <si>
    <t>General Trade Activities Registration Fees</t>
  </si>
  <si>
    <t>Industrial Activities Registration Fees</t>
  </si>
  <si>
    <t>Financial Service Activities Registration Fees</t>
  </si>
  <si>
    <t>Miscellaneous Service Activities Registration Fees</t>
  </si>
  <si>
    <t>Air Transport Activities</t>
  </si>
  <si>
    <t>Air Licensing Activities</t>
  </si>
  <si>
    <t>Land Transport Licenses</t>
  </si>
  <si>
    <t>Post Regulatory Licenses</t>
  </si>
  <si>
    <t>Commercial Agencies Registration Fees</t>
  </si>
  <si>
    <t>Contractor Pre-Qualification Fees</t>
  </si>
  <si>
    <t>Organizing Engineering Professional Practice Fees</t>
  </si>
  <si>
    <t>Sand Mining License Fees</t>
  </si>
  <si>
    <t>Application and licensing fees for pearl diving an</t>
  </si>
  <si>
    <t>Pharmaceutical Products Licenses &amp; Fees</t>
  </si>
  <si>
    <t>Health Facilities Licenses &amp; Fees</t>
  </si>
  <si>
    <t>Health Professions Licenses &amp; Fees</t>
  </si>
  <si>
    <t>Passport Fees</t>
  </si>
  <si>
    <t>Residence Permit Fees</t>
  </si>
  <si>
    <t>Visa &amp; NOC Fees</t>
  </si>
  <si>
    <t>Identity Card Fees</t>
  </si>
  <si>
    <t>CONSUITANCY SERVICES FEES</t>
  </si>
  <si>
    <t>Labour Market Regulatory Authority Fee</t>
  </si>
  <si>
    <t>Fast Track Services for  Completion of Audit and I</t>
  </si>
  <si>
    <t>Commodity Classification Fees</t>
  </si>
  <si>
    <t>Commodity Inspection Fees</t>
  </si>
  <si>
    <t>Customs Insurance Fees</t>
  </si>
  <si>
    <t>Fees on Custom Vehicle Cards</t>
  </si>
  <si>
    <t>Collection Fees For BCCI</t>
  </si>
  <si>
    <t>Ownership Registration Fees</t>
  </si>
  <si>
    <t>Ownership Transfer Fees</t>
  </si>
  <si>
    <t>Car Registration Fees</t>
  </si>
  <si>
    <t>Driving License Fees</t>
  </si>
  <si>
    <t>Sale of Special and Semi-Special Vehicle License P</t>
  </si>
  <si>
    <t>Legal Fees</t>
  </si>
  <si>
    <t>Documentation Fees</t>
  </si>
  <si>
    <t>Certification of Official Documents Fees</t>
  </si>
  <si>
    <t>Fees on Private Tobacco Goods</t>
  </si>
  <si>
    <t>Fees on Private Luxury Goods</t>
  </si>
  <si>
    <t>Tourism Services Classification Fees</t>
  </si>
  <si>
    <t>Hotel Service Fees</t>
  </si>
  <si>
    <t>Gold Assaying Fees</t>
  </si>
  <si>
    <t>Pearl Assaying Fees</t>
  </si>
  <si>
    <t>Design &amp; Measurement Fees</t>
  </si>
  <si>
    <t>Design &amp; Trademark Fees</t>
  </si>
  <si>
    <t>Trademarks &amp; Commercial Reg. Amend. Fees</t>
  </si>
  <si>
    <t>Departure Fees</t>
  </si>
  <si>
    <t>Entrance Permit Fees</t>
  </si>
  <si>
    <t>Handling Fees on King Fahad Causeway</t>
  </si>
  <si>
    <t>Partial Land Subdivision Fees</t>
  </si>
  <si>
    <t>Main Land Subdivision Fees</t>
  </si>
  <si>
    <t>Fees of Sand Extraction &amp; Sale</t>
  </si>
  <si>
    <t>Capital Contribution for Infrastructure Fees</t>
  </si>
  <si>
    <t>Tender Fees</t>
  </si>
  <si>
    <t>Wireless Equipment Fees</t>
  </si>
  <si>
    <t>Vedio Sales Distribution Rights</t>
  </si>
  <si>
    <t>Ship Arrival and Departure Permit Fees</t>
  </si>
  <si>
    <t>Lawyer &amp; Pilgrim Contractors Permit</t>
  </si>
  <si>
    <t>Application Fees</t>
  </si>
  <si>
    <t>Airport Information Publication</t>
  </si>
  <si>
    <t>Hospital Private Room Charges</t>
  </si>
  <si>
    <t>Primary Health Care Charges</t>
  </si>
  <si>
    <t>Public Health Services</t>
  </si>
  <si>
    <t>Special Medical Services Charges</t>
  </si>
  <si>
    <t>Road Accident Treatment Fees</t>
  </si>
  <si>
    <t>Limited Private Practice Charges</t>
  </si>
  <si>
    <t>Out-Patient Charges</t>
  </si>
  <si>
    <t>Medical Commission Fees</t>
  </si>
  <si>
    <t>Occupational Injury Treatment Fees</t>
  </si>
  <si>
    <t>Pre-employment Medical Examination Fees</t>
  </si>
  <si>
    <t>X-Ray Fees</t>
  </si>
  <si>
    <t>Lab. Fees</t>
  </si>
  <si>
    <t>Operations Fees</t>
  </si>
  <si>
    <t>Maternity Services</t>
  </si>
  <si>
    <t>Public University Tution Fees for Non-Bahrainis</t>
  </si>
  <si>
    <t>Courses &amp; Seminar Fees</t>
  </si>
  <si>
    <t>Public University Fees for Bahrainis</t>
  </si>
  <si>
    <t>Parcel &amp; Postal Fees</t>
  </si>
  <si>
    <t>Post Box Rental</t>
  </si>
  <si>
    <t>Transit Post Fees</t>
  </si>
  <si>
    <t>Stamp Sales</t>
  </si>
  <si>
    <t>Franking Machine Sales</t>
  </si>
  <si>
    <t>Container Handling &amp; Storage Charges</t>
  </si>
  <si>
    <t>Harbor Services Charges</t>
  </si>
  <si>
    <t>Port Operation Charges</t>
  </si>
  <si>
    <t>Port Administration Service Charges</t>
  </si>
  <si>
    <t>Customs Stamp - Containers</t>
  </si>
  <si>
    <t>Screen Inspection Fees</t>
  </si>
  <si>
    <t>Aeroplane Landing Fees</t>
  </si>
  <si>
    <t>Aeroplane Parking Fees</t>
  </si>
  <si>
    <t>Overflying Fees</t>
  </si>
  <si>
    <t>Telephone Usage Charges</t>
  </si>
  <si>
    <t>Vehicle Parking Fees</t>
  </si>
  <si>
    <t>Driving Instruction Fees</t>
  </si>
  <si>
    <t>Advertisement Sales</t>
  </si>
  <si>
    <t>Security Guard Income</t>
  </si>
  <si>
    <t>Subscriptions to Training Programmes</t>
  </si>
  <si>
    <t>Water Wells Drilling Income</t>
  </si>
  <si>
    <t>Land Survey Charges</t>
  </si>
  <si>
    <t>Sewage Discharge Fees (Non Domestic)</t>
  </si>
  <si>
    <t>Issue of Certificate Charges</t>
  </si>
  <si>
    <t>Examination Charges</t>
  </si>
  <si>
    <t>News and Media Services</t>
  </si>
  <si>
    <t>E-Services Fees</t>
  </si>
  <si>
    <t>Bahrain Polytechnic Revenues</t>
  </si>
  <si>
    <t>Agricultural Product Sales</t>
  </si>
  <si>
    <t>Animal Product Sale</t>
  </si>
  <si>
    <t>Printing Press Sales</t>
  </si>
  <si>
    <t>Publication Fees</t>
  </si>
  <si>
    <t>Book Sales</t>
  </si>
  <si>
    <t>Magazines &amp; Newspaper Sales</t>
  </si>
  <si>
    <t>Official Forms and Documents Sales</t>
  </si>
  <si>
    <t>Sale of Paper and other Materials designated for R</t>
  </si>
  <si>
    <t>Philatelic Office Sales</t>
  </si>
  <si>
    <t>Handmade Product Sales</t>
  </si>
  <si>
    <t>Other Product Sales</t>
  </si>
  <si>
    <t>Shares Dividends and Capital Income</t>
  </si>
  <si>
    <t xml:space="preserve">Government returns from Oil &amp; Gas Holding Company
</t>
  </si>
  <si>
    <t>Government returns from Telecommunication Regulato</t>
  </si>
  <si>
    <t>Government Return from Eskan Bank</t>
  </si>
  <si>
    <t>Government Returns from Mumtalakat Holding Company</t>
  </si>
  <si>
    <t>Interest of Deposits &amp; Bank Accounts</t>
  </si>
  <si>
    <t>Land Rent</t>
  </si>
  <si>
    <t>Industrial Estates Rent</t>
  </si>
  <si>
    <t>Houses &amp; Building Rents</t>
  </si>
  <si>
    <t>Commercial Stores Rents</t>
  </si>
  <si>
    <t>Galleries &amp; Theaters Rents</t>
  </si>
  <si>
    <t>Equipment Rents</t>
  </si>
  <si>
    <t>Exhibition Rents</t>
  </si>
  <si>
    <t>Inventory Sales</t>
  </si>
  <si>
    <t>Government Concessions</t>
  </si>
  <si>
    <t>External Grant Income</t>
  </si>
  <si>
    <t>Income on Sale of Equipment Capital Assets</t>
  </si>
  <si>
    <t>Income on Sale of Materials Capital Assets</t>
  </si>
  <si>
    <t>Income on Sale of Apparatus Capital Assets</t>
  </si>
  <si>
    <t>Income on Sale of Vehicles Capital Assets</t>
  </si>
  <si>
    <t>Income on Sale of Furniture Capital Assets</t>
  </si>
  <si>
    <t>Income on Auction Sales of Capital Assets</t>
  </si>
  <si>
    <t>Fines</t>
  </si>
  <si>
    <t>Penalties (Delay in Works Execution)</t>
  </si>
  <si>
    <t>Compensations</t>
  </si>
  <si>
    <t>Vehicle Towing Fees</t>
  </si>
  <si>
    <t>Traffic Accident &amp; Report Fees</t>
  </si>
  <si>
    <t>Forfeited Trust Monies</t>
  </si>
  <si>
    <t>Adjustments to Prior Years Results</t>
  </si>
  <si>
    <t>Recovery of Fixed Expenses</t>
  </si>
  <si>
    <t>Labour and Employees Cost</t>
  </si>
  <si>
    <t>Variance of Revenue Stamp Sales</t>
  </si>
  <si>
    <t>Other Institutions Revenues</t>
  </si>
  <si>
    <t>Revenue-Unidentified Customer</t>
  </si>
  <si>
    <t>Revenue-Unapplied Invoice</t>
  </si>
  <si>
    <t>Unclassified Revenue</t>
  </si>
  <si>
    <t>Operation Surplus</t>
  </si>
  <si>
    <t>Budget Surplus</t>
  </si>
  <si>
    <t>8- المصروفات المتكررة مصنفة حسب الأبواب والوزارات والجهات الحكومية</t>
  </si>
  <si>
    <t>Manpower</t>
  </si>
  <si>
    <t>Services</t>
  </si>
  <si>
    <t>Consumables</t>
  </si>
  <si>
    <t>Assets</t>
  </si>
  <si>
    <t>Maintenance</t>
  </si>
  <si>
    <t>D</t>
  </si>
  <si>
    <t>A</t>
  </si>
  <si>
    <t>11- مصروفات المشاريع مصنفة حسب الوزارات والجهات الحكومية</t>
  </si>
  <si>
    <t>Ministry Code</t>
  </si>
  <si>
    <t>Actual-CY</t>
  </si>
  <si>
    <t>Actual-PV</t>
  </si>
  <si>
    <t>Horizontal Schedules</t>
  </si>
  <si>
    <t>Entity Names</t>
  </si>
  <si>
    <t>Vertical Schedule</t>
  </si>
  <si>
    <t>ديوان صاحب السمو الملكي رئيس مجلس الوزراء</t>
  </si>
  <si>
    <t>التبويــب</t>
  </si>
  <si>
    <t>البيان</t>
  </si>
  <si>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x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ti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n,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Fees</t>
    </r>
  </si>
  <si>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v</t>
    </r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Go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ds,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e</t>
    </r>
    <r>
      <rPr>
        <b/>
        <sz val="11"/>
        <color rgb="FF000000"/>
        <rFont val="Times New Roman"/>
        <family val="1"/>
      </rPr>
      <t>rvi</t>
    </r>
    <r>
      <rPr>
        <b/>
        <sz val="11"/>
        <color rgb="FF000000"/>
        <rFont val="Times New Roman"/>
        <family val="1"/>
      </rPr>
      <t>c</t>
    </r>
    <r>
      <rPr>
        <b/>
        <sz val="11"/>
        <color rgb="FF000000"/>
        <rFont val="Times New Roman"/>
        <family val="1"/>
      </rPr>
      <t>es</t>
    </r>
  </si>
  <si>
    <r>
      <rPr>
        <b/>
        <sz val="11"/>
        <color rgb="FF000000"/>
        <rFont val="Times New Roman"/>
        <family val="1"/>
      </rPr>
      <t>Investments,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ovt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Properties</t>
    </r>
  </si>
  <si>
    <r>
      <rPr>
        <b/>
        <sz val="11"/>
        <color rgb="FF000000"/>
        <rFont val="Times New Roman"/>
        <family val="1"/>
      </rPr>
      <t>Fines,Penalt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ies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M</t>
    </r>
    <r>
      <rPr>
        <b/>
        <sz val="11"/>
        <color rgb="FF000000"/>
        <rFont val="Times New Roman"/>
        <family val="1"/>
      </rPr>
      <t>i</t>
    </r>
    <r>
      <rPr>
        <b/>
        <sz val="11"/>
        <color rgb="FF000000"/>
        <rFont val="Times New Roman"/>
        <family val="1"/>
      </rPr>
      <t>sc</t>
    </r>
  </si>
  <si>
    <t>وزارة الدفاع (إيضاح رقم 13)</t>
  </si>
  <si>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Court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H.R.H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Minister-1
</t>
    </r>
    <r>
      <rPr>
        <sz val="8"/>
        <color rgb="FF000000"/>
        <rFont val="Times New Roman"/>
        <family val="1"/>
      </rPr>
      <t>1</t>
    </r>
  </si>
  <si>
    <t>وزارة الداخلية</t>
  </si>
  <si>
    <t xml:space="preserve"> بند </t>
  </si>
  <si>
    <t>قسم</t>
  </si>
  <si>
    <t>باب</t>
  </si>
  <si>
    <t>نوع</t>
  </si>
  <si>
    <t>جهاز الأمن الوطني</t>
  </si>
  <si>
    <t>Sect.</t>
  </si>
  <si>
    <t>Chpt.</t>
  </si>
  <si>
    <t>Type</t>
  </si>
  <si>
    <t xml:space="preserve">هيئة التشريع والرأي القانوني </t>
  </si>
  <si>
    <t>Gas Sales - Sitra Power Station</t>
  </si>
  <si>
    <t>النفط والغاز الطبيعي</t>
  </si>
  <si>
    <t>وزارة الخارجية</t>
  </si>
  <si>
    <t>Gas Sales - Riffa Power Station</t>
  </si>
  <si>
    <t>مبيعات النفط</t>
  </si>
  <si>
    <t>نائب رئيس مجلس الوزراء – الشيخ خالد بن عبدالله آل خليفة</t>
  </si>
  <si>
    <t>حقل البحرين والمصفاة</t>
  </si>
  <si>
    <t>Min. of Justice &amp; Islamic Aff &amp; Awqaf (J</t>
  </si>
  <si>
    <t>وزارة العدل والشئون الإسلامية والأوقاف</t>
  </si>
  <si>
    <t>حقل أبوسعفة</t>
  </si>
  <si>
    <t>وزارة التربية والتعليم</t>
  </si>
  <si>
    <t>احتياطي الأجيال القادمة- حقل أبوسعفة</t>
  </si>
  <si>
    <t>وزارة الصحة</t>
  </si>
  <si>
    <t>مبيعات الغاز</t>
  </si>
  <si>
    <t>Min. of Works, Mun Aff &amp; Urb Plg -23 (</t>
  </si>
  <si>
    <t>وزارة شئون البلديات والزراعة (شئون الزراعة والثروة البحرية والحيوانية)</t>
  </si>
  <si>
    <t>محطة الحد للكهرباء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</si>
  <si>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>Urb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Plg)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abour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-24</t>
    </r>
  </si>
  <si>
    <t>وزارة العمل والتنمية الاجتماعية</t>
  </si>
  <si>
    <t>مبيعات الغاز- محطات الكهرباء والماء</t>
  </si>
  <si>
    <t>General Organization for Youth&amp;Sport-26</t>
  </si>
  <si>
    <t>وزارة شئون الشباب والرياضة</t>
  </si>
  <si>
    <t>شركة المنيوم البحرين (ألبا)</t>
  </si>
  <si>
    <t>Min. of Social Development-29</t>
  </si>
  <si>
    <t>نادي راشد للفروسية وسباق الخيل</t>
  </si>
  <si>
    <t>شركة نفط البحرين (بابكو)</t>
  </si>
  <si>
    <t>شركة غاز البحرين الوطنية (بناغاز)</t>
  </si>
  <si>
    <t>نائب رئيس مجلس الوزراء – جواد بن سالم العريض</t>
  </si>
  <si>
    <t>الشركات المحلية الاخرى</t>
  </si>
  <si>
    <t>مستشار رئيس الوزراء للشئون الاقتصادية</t>
  </si>
  <si>
    <t>الضرائب والرسوم النفطية</t>
  </si>
  <si>
    <t>Min. of Works, Mun Aff &amp; Urb Plg -46 (</t>
  </si>
  <si>
    <t>مكتب وزير شئون مجلس الوزراء</t>
  </si>
  <si>
    <t>ضريبة دخل الغاز</t>
  </si>
  <si>
    <r>
      <rPr>
        <sz val="8"/>
        <color rgb="FF000000"/>
        <rFont val="Times New Roman"/>
        <family val="1"/>
      </rPr>
      <t>W</t>
    </r>
    <r>
      <rPr>
        <sz val="8"/>
        <color rgb="FF000000"/>
        <rFont val="Times New Roman"/>
        <family val="1"/>
      </rPr>
      <t>orks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ff)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ransportation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eleco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unicat</t>
    </r>
  </si>
  <si>
    <t>مستشار رئيس مجلس الوزراء – ماجد الجشي</t>
  </si>
  <si>
    <t>ضريبة البنزين</t>
  </si>
  <si>
    <t>National Oil &amp; Gas Authority-51</t>
  </si>
  <si>
    <t>وزارة الصناعة والتجارة</t>
  </si>
  <si>
    <t>الضرائب والرسوم</t>
  </si>
  <si>
    <t>Min. of Shura Council &amp; Representatives</t>
  </si>
  <si>
    <t>مستشار رئيس الوزراء للشئون الأمنية</t>
  </si>
  <si>
    <t>الضرائب والرسوم على التجارة الدولية</t>
  </si>
  <si>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54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Infor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Aff-55</t>
    </r>
  </si>
  <si>
    <t>وزارة الإسكان والتخطيط العمراني</t>
  </si>
  <si>
    <t>ضرائب جمركية على السلع الضرورية الأساسية</t>
  </si>
  <si>
    <t>مستشار سمو رئيس الوزراء للشئون الصناعية والنفطية</t>
  </si>
  <si>
    <t>ضرائب جمركية على العربات</t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</si>
  <si>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ransfers</t>
    </r>
  </si>
  <si>
    <t>مكتب مستشار رئيس مجلس الوزراء</t>
  </si>
  <si>
    <t>ضرائب جمركية على التبغ المصنع وغير المصنع ومشتقاته</t>
  </si>
  <si>
    <t>مكتب وزير شئون الكهرباء والماء</t>
  </si>
  <si>
    <t>ضرائب جمركية على السلع الكمالية</t>
  </si>
  <si>
    <t>المجلس الأعلى للبيئة</t>
  </si>
  <si>
    <t>ضرائب جمركية على اليخوت والزوارق والقوارب</t>
  </si>
  <si>
    <t>Bahrain Authority for Culture &amp; Antiquiti</t>
  </si>
  <si>
    <t>نائب رئيس مجلس الوزراء – الشيخ محمد بن مبارك آل خليفة</t>
  </si>
  <si>
    <t>ضريبة حماية الصناعة الوطنية</t>
  </si>
  <si>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66
</t>
    </r>
    <r>
      <rPr>
        <sz val="8"/>
        <color rgb="FF000000"/>
        <rFont val="Times New Roman"/>
        <family val="1"/>
      </rPr>
      <t>Ad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inistrative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Public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</t>
    </r>
  </si>
  <si>
    <t>وزارة الأشغال</t>
  </si>
  <si>
    <t>رسوم التسجيل والتراخيص</t>
  </si>
  <si>
    <t>وزارة المواصلات والاتصالات</t>
  </si>
  <si>
    <t>نشاطات التجارة العامة</t>
  </si>
  <si>
    <t>Central Informatics Org-73</t>
  </si>
  <si>
    <t>الحرس الوطني</t>
  </si>
  <si>
    <t>نشاطات الصناعة</t>
  </si>
  <si>
    <t>General Secretariat for Youth &amp; Sports Hi</t>
  </si>
  <si>
    <t>الهيئة الوطنية للنفط والغاز</t>
  </si>
  <si>
    <t>نشاطات الخدمات المالية</t>
  </si>
  <si>
    <r>
      <rPr>
        <sz val="8"/>
        <color rgb="FF000000"/>
        <rFont val="Times New Roman"/>
        <family val="1"/>
      </rPr>
      <t>gh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75
</t>
    </r>
    <r>
      <rPr>
        <sz val="8"/>
        <color rgb="FF000000"/>
        <rFont val="Times New Roman"/>
        <family val="1"/>
      </rPr>
      <t>Supre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Judicial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(76)</t>
    </r>
  </si>
  <si>
    <t>وزارة الدولة لشئون الاتصالات</t>
  </si>
  <si>
    <t>نشاطات الخدمات المتنوعة</t>
  </si>
  <si>
    <t>Min. of Justice &amp; Islamic Aff &amp; Awqaf (I</t>
  </si>
  <si>
    <t>وزارة شئون مجلسي الشورى والنواب</t>
  </si>
  <si>
    <t>Population Card Fees</t>
  </si>
  <si>
    <t>رسوم تسجيل الوكالات التجارية</t>
  </si>
  <si>
    <t>وزارة شئون الإعلام</t>
  </si>
  <si>
    <t>رسوم تنظيم مزاولة المهن الهندسية</t>
  </si>
  <si>
    <t>وزارة الدولة لشئون حقوق الانسان</t>
  </si>
  <si>
    <t>رسوم وتراخيص المواد الصيدلانية</t>
  </si>
  <si>
    <t>مجلـس المناقصات والمزايدات</t>
  </si>
  <si>
    <t>Employment Permission Fees</t>
  </si>
  <si>
    <t>رسوم وتراخيص المرافق الصحية</t>
  </si>
  <si>
    <t>الميزانية التحويلية (إيضاح رقم 10)</t>
  </si>
  <si>
    <t>Employment Permission Renewal Fees</t>
  </si>
  <si>
    <t>رسوم وتراخيص المهن الصحية</t>
  </si>
  <si>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v</t>
    </r>
    <r>
      <rPr>
        <b/>
        <i/>
        <sz val="11"/>
        <color rgb="FF000000"/>
        <rFont val="Times New Roman"/>
        <family val="1"/>
      </rPr>
      <t>er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m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t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cy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me</t>
    </r>
  </si>
  <si>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>tu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l</t>
    </r>
  </si>
  <si>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ven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 xml:space="preserve">e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</si>
  <si>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%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Spent</t>
    </r>
  </si>
  <si>
    <r>
      <rPr>
        <b/>
        <i/>
        <sz val="11"/>
        <color rgb="FF000000"/>
        <rFont val="Times New Roman"/>
        <family val="1"/>
      </rPr>
      <t xml:space="preserve">Recurrent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</si>
  <si>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P</t>
    </r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je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 xml:space="preserve">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</si>
  <si>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t>وزارة النفط والبيئة</t>
  </si>
  <si>
    <t>الرسوم والأتعاب الإدارية</t>
  </si>
  <si>
    <t>إيرادات النفط والغاز الطبيعي</t>
  </si>
  <si>
    <t>رسوم الجوازات</t>
  </si>
  <si>
    <t>رسوم الإقامات</t>
  </si>
  <si>
    <t>هيئة البحرين للثقافة والآثار</t>
  </si>
  <si>
    <t>رسوم التأشيرات وشهادات عدم الممانعة</t>
  </si>
  <si>
    <t>الجهاز الإداري للنيابة العامة</t>
  </si>
  <si>
    <t>رسوم البطاقة السكانية</t>
  </si>
  <si>
    <t>مكتب صاحب السمو الملكي النائب الأول لرئيس مجلس الوزراء</t>
  </si>
  <si>
    <t>رسوم تقديم الخدمات الاستشارية</t>
  </si>
  <si>
    <t>الأمانة العامة لمجلس الوزراء</t>
  </si>
  <si>
    <t>رسوم هيئة تنظيم سوق العمل</t>
  </si>
  <si>
    <t>ديوان الخدمة المدنية</t>
  </si>
  <si>
    <t>رسوم رخص العمل</t>
  </si>
  <si>
    <t>Min. of Justice &amp; Islamic Aff &amp; Awqaf (Justice Aff)-18</t>
  </si>
  <si>
    <t>هيئة المعلومات والحكومة الالكترونية</t>
  </si>
  <si>
    <t>رسوم تجديد رخص العمل</t>
  </si>
  <si>
    <t>نائب رئيس مجلس الوزراء – الشيخ علي بن خليفة آل خليفة</t>
  </si>
  <si>
    <t>رسوم تسجيل الملكية</t>
  </si>
  <si>
    <t>الأمانة العامة للمجلس الأعلى للشباب والرياضة</t>
  </si>
  <si>
    <t>رسوم نقل الملكية</t>
  </si>
  <si>
    <t>المجلس الأعلى للقضاء</t>
  </si>
  <si>
    <t>رسوم تسجيل العربات</t>
  </si>
  <si>
    <t>وزارة العدل والشئون الإسلامية والأوقاف (الشئون الإسلامية)</t>
  </si>
  <si>
    <t>رسوم رخص السياقة</t>
  </si>
  <si>
    <t>جهاز المساحة والتسجيل العقاري</t>
  </si>
  <si>
    <t>رسوم قضائية</t>
  </si>
  <si>
    <t>وزارة شئون الشباب والرياضة (مكتب الوزير)</t>
  </si>
  <si>
    <t>رسوم التوثيق</t>
  </si>
  <si>
    <t>وزارة المالية والاقتصاد الوطني</t>
  </si>
  <si>
    <t>رسوم تصديق المعاملات الرسمية</t>
  </si>
  <si>
    <t xml:space="preserve">شئون الجمارك </t>
  </si>
  <si>
    <t>رسوم تصنيف الفنادق</t>
  </si>
  <si>
    <t>المجلس الأعلى للصحة</t>
  </si>
  <si>
    <t>رسوم خدمات الفنادق</t>
  </si>
  <si>
    <t>مركز الشيخ محمد بن خليفة آل خليفة التخصصي للقلب (إيضاح رقم 13)</t>
  </si>
  <si>
    <t>رسوم فحص الذهب</t>
  </si>
  <si>
    <t>هيئة الكهرباء والماء (إيضاح رقم 12)</t>
  </si>
  <si>
    <t>رسوم فحص اللؤلؤ</t>
  </si>
  <si>
    <t>مستشفى الملك حمد الجامعي (إيضاح رقم 14،13)</t>
  </si>
  <si>
    <t>رسوم المواصفات والمقاييس</t>
  </si>
  <si>
    <t>الهيئة الوطنية لتنظيم المهن والخدمات الصحية</t>
  </si>
  <si>
    <t>رسوم التصميمات والعلامات التجارية</t>
  </si>
  <si>
    <t>مكاتب نواب صاحب السمو الملكي رئيس مجلس الوزراء</t>
  </si>
  <si>
    <t>رسوم تأشير السجل والعلامات التجارية</t>
  </si>
  <si>
    <t>مكاتب مستشاري صاحب السمو الملكي رئيس مجلس الوزراء</t>
  </si>
  <si>
    <t>رسوم المغادرة</t>
  </si>
  <si>
    <t>المركز الوطني للاورام السرطانية (إيضاح رقم 13)</t>
  </si>
  <si>
    <t>رسوم التصاريح</t>
  </si>
  <si>
    <t>هيئة جودة التعليم والتدريب</t>
  </si>
  <si>
    <t>رسوم المناقصات</t>
  </si>
  <si>
    <t>معهد البحرين للتنمية السياسية</t>
  </si>
  <si>
    <t>رسوم الأجهزة اللاسلكية</t>
  </si>
  <si>
    <t>حقوق توزيع أشرطة الفيديو</t>
  </si>
  <si>
    <t>رسوم رخص الوصول والمغادرة للسفن</t>
  </si>
  <si>
    <t>رسوم المحاماة ومقاولي الحج</t>
  </si>
  <si>
    <t>رسوم تقديم الطلبات</t>
  </si>
  <si>
    <t>المنتجات الخدمية والسلعية الحكومية</t>
  </si>
  <si>
    <t>Registration of College for Health Sciences</t>
  </si>
  <si>
    <t>المنتجات الخدمية الحكومية</t>
  </si>
  <si>
    <t>الغرف الخاصة بالمستشفيات</t>
  </si>
  <si>
    <t>الرعاية الصحية الأساسية</t>
  </si>
  <si>
    <t>خدمات الصحة العامة</t>
  </si>
  <si>
    <t>الخدمات الطبية الخاصة</t>
  </si>
  <si>
    <t>رسوم علاج اصابات حوادث الطرق</t>
  </si>
  <si>
    <t>الطب الخاص المحدود</t>
  </si>
  <si>
    <t>المرضى الخارجيون</t>
  </si>
  <si>
    <t>القومسيون الطبي</t>
  </si>
  <si>
    <t>رسوم علاج اصابات العمل</t>
  </si>
  <si>
    <t>رسوم الفحص الطبي للعمالة الجديدة</t>
  </si>
  <si>
    <t>رسوم التسجيل في كلية العلوم الصحية</t>
  </si>
  <si>
    <t>رسوم الأشعة</t>
  </si>
  <si>
    <t>Min. of Information Aff-55</t>
  </si>
  <si>
    <t>رسوم المختبر</t>
  </si>
  <si>
    <t xml:space="preserve">رسوم العمليات </t>
  </si>
  <si>
    <t>رسوم الولادة</t>
  </si>
  <si>
    <t>رسوم تسجيل الطلبة غير البحرينين في الجامعات الحكومية</t>
  </si>
  <si>
    <t>رسوم تسجيل الطلبة البحرينين في الجامعات الحكومية</t>
  </si>
  <si>
    <t>الطرود البريدية</t>
  </si>
  <si>
    <t>صناديق البريد الخاصة</t>
  </si>
  <si>
    <t>بريد العبور</t>
  </si>
  <si>
    <t>الطوابع البريدية</t>
  </si>
  <si>
    <t>مكائن التخليص الآلي</t>
  </si>
  <si>
    <t>مناولة وتخزين الحاويات</t>
  </si>
  <si>
    <t>خدمات المرفأ</t>
  </si>
  <si>
    <t>عمليات الموانىء</t>
  </si>
  <si>
    <t>قيمة الأختام الجمركية للحاويات</t>
  </si>
  <si>
    <t>نزول الطائرات</t>
  </si>
  <si>
    <t>وقوف الطائرات</t>
  </si>
  <si>
    <t>تحليق وإرشاد الطائرات</t>
  </si>
  <si>
    <t>استخدام الهواتف</t>
  </si>
  <si>
    <t>مواقف السيارات</t>
  </si>
  <si>
    <t>تدريب السياقة</t>
  </si>
  <si>
    <t>Min. of Justice &amp; Islamic Aff &amp; Awqaf (Islamic Aff)-77</t>
  </si>
  <si>
    <t>الإعلانات</t>
  </si>
  <si>
    <t>دخل الحراسة</t>
  </si>
  <si>
    <t>اشتراكات البرامج التدريبية</t>
  </si>
  <si>
    <t>حفر آبار المياه</t>
  </si>
  <si>
    <t>مسح الأراضي</t>
  </si>
  <si>
    <r>
      <t>Custo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Affairs-83</t>
    </r>
  </si>
  <si>
    <t>اصدار الشهادات</t>
  </si>
  <si>
    <r>
      <t>T</t>
    </r>
    <r>
      <rPr>
        <sz val="8"/>
        <color rgb="FF000000"/>
        <rFont val="Times New Roman"/>
        <family val="1"/>
      </rPr>
      <t>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General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Port</t>
    </r>
  </si>
  <si>
    <t>رسوم الإمتحانات</t>
  </si>
  <si>
    <t>Advisors</t>
  </si>
  <si>
    <t>الأخبار والخدمات الإعلامية</t>
  </si>
  <si>
    <t>Deputies</t>
  </si>
  <si>
    <t>رسوم الخدمات الالكترونية</t>
  </si>
  <si>
    <t>المنتجات السلعية الحكومية</t>
  </si>
  <si>
    <t>مبيعات زراعية</t>
  </si>
  <si>
    <t>The Court of H.R.H The Prime Minist</t>
  </si>
  <si>
    <t>Government returns from Oil &amp; Gas Holding Comp</t>
  </si>
  <si>
    <t>مبيعات المنتجات الحيوانية</t>
  </si>
  <si>
    <t>مبيعات المطبعة</t>
  </si>
  <si>
    <t>مبيعات المطبوعات</t>
  </si>
  <si>
    <t>مبيعات الكتب</t>
  </si>
  <si>
    <t>مبيعات المجلات والجرائد</t>
  </si>
  <si>
    <t>مبيعات الإستمارات والأوراق الرسمية</t>
  </si>
  <si>
    <t>تزويد المطار بالمعلومات</t>
  </si>
  <si>
    <t>Min. of Justice &amp; Islamic Aff &amp;  Awq</t>
  </si>
  <si>
    <t>مبيعات مكتب الهواه</t>
  </si>
  <si>
    <t>مبيعات الحرف اليدوية</t>
  </si>
  <si>
    <t>مبيعات منتجات أخرى</t>
  </si>
  <si>
    <t>Min. of Works, Mun Aff &amp; Urb Plg -</t>
  </si>
  <si>
    <t>الإستثمارات والأملاك الحكومية</t>
  </si>
  <si>
    <t>الإستثمارات</t>
  </si>
  <si>
    <t>General Organization for Youth&amp;Spo</t>
  </si>
  <si>
    <t>عوائد الأسهم وحصص رأس المال</t>
  </si>
  <si>
    <t>Rashed Club for Equestrian &amp; Horse</t>
  </si>
  <si>
    <t>عوائد الشركة القابضة للنفط والغاز</t>
  </si>
  <si>
    <t>فوائد الأمانات</t>
  </si>
  <si>
    <t>الإيجارات</t>
  </si>
  <si>
    <t>Advisor to H.R.H The PM for Econo</t>
  </si>
  <si>
    <t>إيجار الأراضي</t>
  </si>
  <si>
    <t>Income on Sale of Land</t>
  </si>
  <si>
    <t>إيجار المناطق الصناعية</t>
  </si>
  <si>
    <t>إيجار البيوت والمباني</t>
  </si>
  <si>
    <t>إيجار المحلات التجارية</t>
  </si>
  <si>
    <t>Advisor to H.R.H PM for Security Aff</t>
  </si>
  <si>
    <t>إيجار الصالات والمسارح</t>
  </si>
  <si>
    <t>إيجار المعدات</t>
  </si>
  <si>
    <t>Advisor to H.R.H The PM for Industr</t>
  </si>
  <si>
    <t>إيجار المعارض</t>
  </si>
  <si>
    <t>الإمتيازات</t>
  </si>
  <si>
    <t>مبيعات المخزون</t>
  </si>
  <si>
    <t>The Supreme Council for the Environ</t>
  </si>
  <si>
    <t>الإمتيازات الحكومية</t>
  </si>
  <si>
    <t>Mohammed bin Khalifa Al Khalifa Ca</t>
  </si>
  <si>
    <t>الإعانات</t>
  </si>
  <si>
    <t>الإعانات الخارجية</t>
  </si>
  <si>
    <t>Commitment Compensation</t>
  </si>
  <si>
    <t>مبيعات الأصول الرأسمالية</t>
  </si>
  <si>
    <t>Min. of Transportation &amp; Telecommu</t>
  </si>
  <si>
    <t>مبيعات المعدات والأدوات</t>
  </si>
  <si>
    <t>مبيعات المعدات</t>
  </si>
  <si>
    <t>مبيعات المواد</t>
  </si>
  <si>
    <t>Ministry of State of Telecommunicati</t>
  </si>
  <si>
    <t>مبيعات الأجهزة</t>
  </si>
  <si>
    <t>Min. of Shura Council &amp; Representati</t>
  </si>
  <si>
    <t>مبيعات السيارات</t>
  </si>
  <si>
    <t>Basic Salaries</t>
  </si>
  <si>
    <t xml:space="preserve">مبيعات الاثاث </t>
  </si>
  <si>
    <t>Overtime</t>
  </si>
  <si>
    <t>مبيعات الأراضى</t>
  </si>
  <si>
    <t>Social Allowance</t>
  </si>
  <si>
    <t>Standard of Living Improvement</t>
  </si>
  <si>
    <t>مبيعات المزادات</t>
  </si>
  <si>
    <t>Car &amp; Parking Allowance</t>
  </si>
  <si>
    <t>Bahrain Authority for Culture &amp; Anti</t>
  </si>
  <si>
    <t>Telephone &amp; Internet Allowance</t>
  </si>
  <si>
    <t>الغرامات والجزاءات والإيرادات المتنوعة</t>
  </si>
  <si>
    <t>Other Personal Allowances</t>
  </si>
  <si>
    <t>الغرامات والجزاءات</t>
  </si>
  <si>
    <t>Administrative Organization for Publi</t>
  </si>
  <si>
    <t>Special Award</t>
  </si>
  <si>
    <t>الغرامات</t>
  </si>
  <si>
    <t>Performance Award</t>
  </si>
  <si>
    <t>غرامات التأخير في تنفيذ الأعمال</t>
  </si>
  <si>
    <t>DISCIPLINE AWARD</t>
  </si>
  <si>
    <t>التعويضات</t>
  </si>
  <si>
    <t>On Call Allowance (Consultant-Doctor)</t>
  </si>
  <si>
    <t>سحب العربات</t>
  </si>
  <si>
    <t>Dedicated Govt Practice Allowance (Consultant-Do</t>
  </si>
  <si>
    <t>الحوادث المرورية وتقاريرها</t>
  </si>
  <si>
    <t>Air Navigation Allowance</t>
  </si>
  <si>
    <t>مصادرة الكفالات المالية</t>
  </si>
  <si>
    <t>General Secretariat for Youth &amp; Sport</t>
  </si>
  <si>
    <t>Nursing Allowance</t>
  </si>
  <si>
    <t>إيرادات أخرى</t>
  </si>
  <si>
    <t>Housing Cost</t>
  </si>
  <si>
    <t>استرجاع مصروفات السنوات السابقة</t>
  </si>
  <si>
    <t>Supervisory &amp; Administative Allowance</t>
  </si>
  <si>
    <t>تغطية المصروفات الثابتة</t>
  </si>
  <si>
    <t>Other Allowances</t>
  </si>
  <si>
    <t>كلفة العمال والموظفين</t>
  </si>
  <si>
    <t>Ministry of Youth and Sport Affairs -</t>
  </si>
  <si>
    <t>فروق مبيعات الطوابع المالية</t>
  </si>
  <si>
    <t>مقابل الالتزامات</t>
  </si>
  <si>
    <t>إيرادات  أخرى</t>
  </si>
  <si>
    <t>إيرادات غير مصنفة</t>
  </si>
  <si>
    <t>فوائض نقدية</t>
  </si>
  <si>
    <t>الفوائض التشغيلية</t>
  </si>
  <si>
    <t>الفوائض في الاعتمادات</t>
  </si>
  <si>
    <t>Expatriate Inducements</t>
  </si>
  <si>
    <t>Recruitment, Termination and Leave Cost</t>
  </si>
  <si>
    <t>مبيعات الأثاث</t>
  </si>
  <si>
    <t>Income on sale of land</t>
  </si>
  <si>
    <t>Travel Costs</t>
  </si>
  <si>
    <t>الغرامات والجزاءات والايرادات المتنوعة</t>
  </si>
  <si>
    <t>ايرادات أخرى</t>
  </si>
  <si>
    <t>التركات المصادرة</t>
  </si>
  <si>
    <t>Training Entitlements</t>
  </si>
  <si>
    <t>IT- IT Training Entitlements</t>
  </si>
  <si>
    <t>Course Expenses</t>
  </si>
  <si>
    <t>Computer Course Expenses</t>
  </si>
  <si>
    <t>IT- Courses Expenses and Tuition Fees for IT</t>
  </si>
  <si>
    <t>Academic Entitlements</t>
  </si>
  <si>
    <t>Books and Stationery (Training)</t>
  </si>
  <si>
    <t>IT- Cost of Study Materials</t>
  </si>
  <si>
    <t>نفقات القوى العاملة</t>
  </si>
  <si>
    <t>Training Allowances</t>
  </si>
  <si>
    <t>وظائف البحرينيين</t>
  </si>
  <si>
    <t>IT- Other IT Allowances</t>
  </si>
  <si>
    <t>الرواتب الأساسية</t>
  </si>
  <si>
    <t>العمل الإضافي</t>
  </si>
  <si>
    <t>العلاوة الإجتماعية</t>
  </si>
  <si>
    <t>علاوة تحسين معيشة</t>
  </si>
  <si>
    <t>علاوة السيارة والمواصلات</t>
  </si>
  <si>
    <t>علاوة الهاتف</t>
  </si>
  <si>
    <t>IT- IT Travel Costs</t>
  </si>
  <si>
    <t>علاوات شخصية أخرى</t>
  </si>
  <si>
    <t>مكافأة خاصة</t>
  </si>
  <si>
    <t>Government Share in Pension Scheme</t>
  </si>
  <si>
    <t>مكافأة أداء</t>
  </si>
  <si>
    <t>Govt Pension Share for Bahraini Military Persons</t>
  </si>
  <si>
    <t xml:space="preserve">علاوة انضباط </t>
  </si>
  <si>
    <t>Govt Incentives for Non- Bahraini Military Persons</t>
  </si>
  <si>
    <t>بدل علاوة الأطباء الاستشاريين</t>
  </si>
  <si>
    <t>Govt Unemployment Insurance Share</t>
  </si>
  <si>
    <t>بدل التفرغ للأطباء الاستشاريين</t>
  </si>
  <si>
    <t>Purchasing Virtual Years Of Service</t>
  </si>
  <si>
    <t>بدل الملاحة الجوية</t>
  </si>
  <si>
    <t>Garments for Employees</t>
  </si>
  <si>
    <t>علاوة تمريض</t>
  </si>
  <si>
    <t>Food for Employees</t>
  </si>
  <si>
    <t>تكاليف السكن</t>
  </si>
  <si>
    <t>Supply of Contract Labor</t>
  </si>
  <si>
    <t>علاوة خاصة</t>
  </si>
  <si>
    <t>Part-Time Labour</t>
  </si>
  <si>
    <t xml:space="preserve">تكاليف وتكاليف أخرى </t>
  </si>
  <si>
    <t>Internal Conferences</t>
  </si>
  <si>
    <t>وظائف غير البحرينيين</t>
  </si>
  <si>
    <t>Overseas Conferences and Missions</t>
  </si>
  <si>
    <t>Official Business Visit</t>
  </si>
  <si>
    <t>Exhibition Costs</t>
  </si>
  <si>
    <t>Internal Sports Tournament</t>
  </si>
  <si>
    <t>External Sports Tournament</t>
  </si>
  <si>
    <t>Cost of Guest Entertainment</t>
  </si>
  <si>
    <t>Telephone Installation and Usage Charges</t>
  </si>
  <si>
    <t>Intercom Equipment</t>
  </si>
  <si>
    <t>مكافأة انضباط</t>
  </si>
  <si>
    <t>Telex Installation &amp; Usage Charges</t>
  </si>
  <si>
    <t>Wireless Instruments</t>
  </si>
  <si>
    <t xml:space="preserve">بدل اغتراب </t>
  </si>
  <si>
    <t>Telegram Charges</t>
  </si>
  <si>
    <t>توظيف وإجازة وإنهاء عقود الموظفين</t>
  </si>
  <si>
    <t>Internet Installation &amp; Usage Charges</t>
  </si>
  <si>
    <t>IT -Licenses Support -Operating Systems</t>
  </si>
  <si>
    <t>علاوات وتكاليف أخرى</t>
  </si>
  <si>
    <t>IT -Licenses Support -Business Software</t>
  </si>
  <si>
    <t>أجور السفر</t>
  </si>
  <si>
    <t>IT -Licenses Support -Productivity Software</t>
  </si>
  <si>
    <t>الوظائف المؤقتة للبحرينيين</t>
  </si>
  <si>
    <t>IT -Licenses Support -Application Infrastructure S</t>
  </si>
  <si>
    <t>IT - Licenses Support - Database Software</t>
  </si>
  <si>
    <t>IT- Licenses Support - Secur ity Software</t>
  </si>
  <si>
    <t>IT- Licenses Support - IT Management</t>
  </si>
  <si>
    <t>IT - Contractual Services</t>
  </si>
  <si>
    <t>IT- Operational Service – Change Management</t>
  </si>
  <si>
    <t>Postage Charges.</t>
  </si>
  <si>
    <t>Desalinated and Artesian Water Costs</t>
  </si>
  <si>
    <t>الوظائف المؤقتة لغير البحرينيين</t>
  </si>
  <si>
    <t>Electricity Supply and Usage Costs</t>
  </si>
  <si>
    <t>Arrears of electricity &amp; water consumption</t>
  </si>
  <si>
    <t>Municipality Fees-Various</t>
  </si>
  <si>
    <t>Land Rental</t>
  </si>
  <si>
    <t>Operating Lease</t>
  </si>
  <si>
    <t>تدريب الموظفين داخل البحرين</t>
  </si>
  <si>
    <t>Financing Lease</t>
  </si>
  <si>
    <t>مخصصات التدريب</t>
  </si>
  <si>
    <t>Computer CPU Rental</t>
  </si>
  <si>
    <t>مخصصات التدريب لتقنية المعلومات</t>
  </si>
  <si>
    <t>Computer Peripherals Rental</t>
  </si>
  <si>
    <t>تكاليف المقررات والرسوم الدراسية</t>
  </si>
  <si>
    <t>Systems &amp; Application Software Rental</t>
  </si>
  <si>
    <t>تكاليف المقررات الدراسية للحاسب الآلي</t>
  </si>
  <si>
    <t>Operational Services - Rent/Lease Agreement - IT</t>
  </si>
  <si>
    <t>تكاليف المقررات والرسوم الدراسية لتقنية المعلومات</t>
  </si>
  <si>
    <t>IT- Operational Services – Rent/Lease Agreements</t>
  </si>
  <si>
    <t>تكاليف الدراسة الأكاديمية والمهنية</t>
  </si>
  <si>
    <t>Vehicles Including Trucks Rental</t>
  </si>
  <si>
    <t>تكاليف الكتب وأدوات القرطاسية</t>
  </si>
  <si>
    <t>Tools and Heavy Machinery Rental</t>
  </si>
  <si>
    <t>تكاليف المواد الدراسية لتقنية المعلومات</t>
  </si>
  <si>
    <t>Instruments and Equipment Rental</t>
  </si>
  <si>
    <t>تدريب الموظفين خارج البحرين</t>
  </si>
  <si>
    <t>Cleaning of Buildings and Power Stations</t>
  </si>
  <si>
    <t>Transportation and Freight - Various</t>
  </si>
  <si>
    <t>Insurance for Power and Desalination Stations</t>
  </si>
  <si>
    <t>علاوات التدريب</t>
  </si>
  <si>
    <t>Insurance on Vehicles</t>
  </si>
  <si>
    <t>Insurance on Building &amp; Office Assets</t>
  </si>
  <si>
    <t>Insurance on Machinery and Equipment</t>
  </si>
  <si>
    <t>Insurance on Ships and Planes</t>
  </si>
  <si>
    <t>Advertising</t>
  </si>
  <si>
    <t>Subscriptions to Papers and Magazines</t>
  </si>
  <si>
    <t>أجور السفر لدورات تقنية المعلومات</t>
  </si>
  <si>
    <t>Subscriptions to Exhibitions, Societies and Clubs</t>
  </si>
  <si>
    <t>Subscriptions to Radio, TV &amp; Press Agencies</t>
  </si>
  <si>
    <t>الفوائد النقدية والعينية للموظفين</t>
  </si>
  <si>
    <t>Subscriptions to Various Organizations</t>
  </si>
  <si>
    <t>حصة الحكومة في نظام التقاعد المدني</t>
  </si>
  <si>
    <t>Other Subscriptions</t>
  </si>
  <si>
    <t>نظام التقاعد للعسكريين البحرينيين</t>
  </si>
  <si>
    <t>Printing</t>
  </si>
  <si>
    <t>نظام المكافآت للعسكريين غير البحرينيين</t>
  </si>
  <si>
    <t>Guards and Security</t>
  </si>
  <si>
    <t>حصة الحكومة في نظام التأمين ضد التعطل</t>
  </si>
  <si>
    <t>Incentives for Non-Employees</t>
  </si>
  <si>
    <t>مكافأة شراء مدة الخدمة الافتراضية</t>
  </si>
  <si>
    <t>Presents for Non- Employees</t>
  </si>
  <si>
    <t>ملابس للموظفين</t>
  </si>
  <si>
    <t>Fees and Commissions</t>
  </si>
  <si>
    <t>أغذية للموظفين</t>
  </si>
  <si>
    <t>Consultation and Research Costs</t>
  </si>
  <si>
    <t>توريد الأيدي العاملة  والعمل الجزئي</t>
  </si>
  <si>
    <t>Scholarships for Non-Employees</t>
  </si>
  <si>
    <t xml:space="preserve">توريد الأيدي العاملة </t>
  </si>
  <si>
    <t>Overseas Treatment</t>
  </si>
  <si>
    <t>العمل الجزئي</t>
  </si>
  <si>
    <t>Other Miscellaneous Costs &amp; Petty Cash</t>
  </si>
  <si>
    <t>نفقات الخدمات</t>
  </si>
  <si>
    <t>Other Military Expenses</t>
  </si>
  <si>
    <t>نفقات إقامة المؤتمرات والمهمات الرسمية والمعارض والدورات</t>
  </si>
  <si>
    <t>Gas for Laboratories and Office Use</t>
  </si>
  <si>
    <t>مؤتمرات داخل البحرين</t>
  </si>
  <si>
    <t>Gas for Other Purposes</t>
  </si>
  <si>
    <t>مؤتمرات ومهمات رسمية خارج البحرين</t>
  </si>
  <si>
    <t>Fuel &amp; Oil for Generators</t>
  </si>
  <si>
    <t>نفقات المهام الرسمية</t>
  </si>
  <si>
    <t>Fuel for Heavy Vehicles &amp; Machinery</t>
  </si>
  <si>
    <t>نفقات إقامة المعارض داخل وخارج البحرين</t>
  </si>
  <si>
    <t>Lubricants</t>
  </si>
  <si>
    <t>نفقات إقامة الدورات الرياضية داخل البحرين</t>
  </si>
  <si>
    <t>Aircraft Expenses</t>
  </si>
  <si>
    <t>نفقات إقامة الدورات الرياضية خارج البحرين</t>
  </si>
  <si>
    <t>Fuel for Ships</t>
  </si>
  <si>
    <t>نفقات الضيافة داخل البحرين</t>
  </si>
  <si>
    <t>Aircraft Fuel &amp; Oil</t>
  </si>
  <si>
    <t>الإتصالات والتراخيص</t>
  </si>
  <si>
    <t>Other Fuel &amp; Oil</t>
  </si>
  <si>
    <t>تكاليف تركيب واستخدام الهاتف</t>
  </si>
  <si>
    <t>Garments and Food for Non-Employees</t>
  </si>
  <si>
    <t>أجهزة الإتصال الداخلي</t>
  </si>
  <si>
    <t>Food for Non-Employees (non-stock)</t>
  </si>
  <si>
    <t>تكاليف تركيب واستخدام التلكس</t>
  </si>
  <si>
    <t>Chemical, Insecticides and Detergents</t>
  </si>
  <si>
    <t>تكاليف تركيب واستخدام الأجهزة اللاسلكية</t>
  </si>
  <si>
    <t>Chemicals,Insecticides and Detergents (non-stock</t>
  </si>
  <si>
    <t>تكاليف استخدام البرقيات</t>
  </si>
  <si>
    <t>Utensils and Miscellaneous Light Equipment</t>
  </si>
  <si>
    <t>تكاليف تركيب واستخدام الأنترنت</t>
  </si>
  <si>
    <t>Decorating Materials for Special Occasions Nationa</t>
  </si>
  <si>
    <t>تراخيص تقنية المعلومات - أنظمة التشغيل</t>
  </si>
  <si>
    <t>Other Supplies &amp; Materials</t>
  </si>
  <si>
    <t>تراخيص تقنية المعلومات - برمجيات الأعمال</t>
  </si>
  <si>
    <t>Rate Variance Gain/Loss</t>
  </si>
  <si>
    <t>تراخيص تقنية المعلومات - برمجيات الإنتاجية</t>
  </si>
  <si>
    <t>Invoice Price Variance</t>
  </si>
  <si>
    <t>تراخيص تقنية المعلومات - تطبيقات البنى التحتية</t>
  </si>
  <si>
    <t>Inventory Write 0n/off</t>
  </si>
  <si>
    <t>تراخيص تقنية المعلومات - برمجيات قواعد البيانات</t>
  </si>
  <si>
    <t>Stock Adjustment</t>
  </si>
  <si>
    <t>تراخيص تقنية المعلومات - برمجيات الحماية</t>
  </si>
  <si>
    <t>تراخيص تقنية المعلومات - برمجيات إدارة تقنية المعلومات</t>
  </si>
  <si>
    <t>Average Cost Adjustment</t>
  </si>
  <si>
    <t>خدمات تشغيليه -الخدمات التعاقدية لتقنية المعلومات</t>
  </si>
  <si>
    <t>تكاليف تغيير الأنظمة التشغيلية لتقنية المعلومات</t>
  </si>
  <si>
    <t>Computer Stationery</t>
  </si>
  <si>
    <t>أجور البريد</t>
  </si>
  <si>
    <t>Stationery</t>
  </si>
  <si>
    <t>تكاليف المنافع العامة</t>
  </si>
  <si>
    <t>Printing and Photocopying Items</t>
  </si>
  <si>
    <t>تكاليف توصيل واستخدام المياه</t>
  </si>
  <si>
    <t>Books</t>
  </si>
  <si>
    <t>تكاليف توصيل واستخدام الكهرباء</t>
  </si>
  <si>
    <t>Maps and Posters</t>
  </si>
  <si>
    <t>متأخرات الكهرباء والماء</t>
  </si>
  <si>
    <t>Drugs and Medicines</t>
  </si>
  <si>
    <t>رسوم البلدية بأنواعها</t>
  </si>
  <si>
    <t>Surgical Materials</t>
  </si>
  <si>
    <t>X-Ray Materials</t>
  </si>
  <si>
    <t>Laboratory Materials</t>
  </si>
  <si>
    <t>إيجار المباني - تشغيلي</t>
  </si>
  <si>
    <t>Drugs and Medicines (non-stock)</t>
  </si>
  <si>
    <t>إيجار المباني - تمويلي</t>
  </si>
  <si>
    <t>Surgical Materials (non-stock)</t>
  </si>
  <si>
    <t>إيجار وحدة الحاسب الآلي</t>
  </si>
  <si>
    <t>X-ray Materials (non-stock)</t>
  </si>
  <si>
    <t>إيجار وحدة الحاسب الآلي المساعدة</t>
  </si>
  <si>
    <t>Laboratory Materials (non-stock)</t>
  </si>
  <si>
    <t>إيجار برامج التشغيل والبرامج التطبيقية</t>
  </si>
  <si>
    <t>Advertising and Informative Programs</t>
  </si>
  <si>
    <t>إيجار الحاسب الآلي الشخصي</t>
  </si>
  <si>
    <t>Educational Programs</t>
  </si>
  <si>
    <t>عقود الإيجار لتقنية المعلومات</t>
  </si>
  <si>
    <t>Television Programmes</t>
  </si>
  <si>
    <t>إيجار المركبات والشاحنات</t>
  </si>
  <si>
    <t>إيجار العدد والآليات الثقيلة</t>
  </si>
  <si>
    <t>إيجار الأجهزة والمعدات</t>
  </si>
  <si>
    <t>التأمين والنقل والتنظيف</t>
  </si>
  <si>
    <t>Aircraft Imprest</t>
  </si>
  <si>
    <t>تنظيف المباني ومحطات الكهرباء</t>
  </si>
  <si>
    <t>IT-Expence Consumbles</t>
  </si>
  <si>
    <t>النقل والشحن بأنواعهما</t>
  </si>
  <si>
    <t>Furnishing Additions</t>
  </si>
  <si>
    <t>التأمين على محطات الكهرباء وتحلية المياه</t>
  </si>
  <si>
    <t>Passenger Vehicles Additions</t>
  </si>
  <si>
    <t>التأمين على المركبات</t>
  </si>
  <si>
    <t>Trucks and Transport Vehicles Additions</t>
  </si>
  <si>
    <t>التأمين على المباني وموجودات المكتب</t>
  </si>
  <si>
    <t>Special Purpose Vehicles Additions</t>
  </si>
  <si>
    <t>التأمين على الأجهزة والآلات والمعدات</t>
  </si>
  <si>
    <t>Ships and Marine Equipment Additions</t>
  </si>
  <si>
    <t>التأمين على السفن والطائرات</t>
  </si>
  <si>
    <t>Heavy Machinery and Tools Additions</t>
  </si>
  <si>
    <t>الإعلان والطباعة والإشتراكات</t>
  </si>
  <si>
    <t>Machines &amp; Instruments Additions</t>
  </si>
  <si>
    <t xml:space="preserve">الإعلان </t>
  </si>
  <si>
    <t>Motorcycle and Bicycles Additions</t>
  </si>
  <si>
    <t>الإشتراكات في الجرائد والمجلات والنشرات</t>
  </si>
  <si>
    <t>Passenger Vehicles</t>
  </si>
  <si>
    <t xml:space="preserve">الإشتراكات في المعارض والجمعيات والأندية </t>
  </si>
  <si>
    <t>Trucks &amp; Transport Vehicles</t>
  </si>
  <si>
    <t>الإشتراكات في  وكالات الأنباء الإخبارية والمصورة</t>
  </si>
  <si>
    <t>Special Purpose Vehicles</t>
  </si>
  <si>
    <t>الإشتراكات في  الهيئات والمنظمات بأنواعها</t>
  </si>
  <si>
    <t>Motorcycles &amp; Bicycles</t>
  </si>
  <si>
    <t>إشتراكات أخرى</t>
  </si>
  <si>
    <t>Machines &amp; Equipment-Clearing-In</t>
  </si>
  <si>
    <t>الطباعة</t>
  </si>
  <si>
    <t>Asset Expense</t>
  </si>
  <si>
    <t>خدمات متنوعة</t>
  </si>
  <si>
    <t>أمن وحراسة</t>
  </si>
  <si>
    <t>مكافآت لغير الموظفين</t>
  </si>
  <si>
    <t>جوائز لغير الموظفين</t>
  </si>
  <si>
    <t>Computer (CPU) Additions</t>
  </si>
  <si>
    <t>الرسوم والعمولات</t>
  </si>
  <si>
    <t>Computer Peripherals Additions</t>
  </si>
  <si>
    <t>استشارات فنية وأبحاث ودراسات</t>
  </si>
  <si>
    <t>Personal Computer Additions</t>
  </si>
  <si>
    <t>بعثات دراسية لغير الموظفين</t>
  </si>
  <si>
    <t>System and Application Software Addition</t>
  </si>
  <si>
    <t>نفقات العلاج في الخارج</t>
  </si>
  <si>
    <t>IT- Hardware Acquisition- Communication</t>
  </si>
  <si>
    <t xml:space="preserve">خدمات متنوعة أخرى </t>
  </si>
  <si>
    <t>IT- Hardware Acquisition - Server</t>
  </si>
  <si>
    <t xml:space="preserve">خدمات عسكرية </t>
  </si>
  <si>
    <t>IT- Hardware Acquisition - Storage</t>
  </si>
  <si>
    <t>نفقات السلع الإستهلاكية</t>
  </si>
  <si>
    <t>IT- Hardware Acquisition - Security</t>
  </si>
  <si>
    <t>الغاز</t>
  </si>
  <si>
    <t>IT- Hardware Acquisition - Productivity</t>
  </si>
  <si>
    <t>غاز للإستعمال المعملي والمكتبي</t>
  </si>
  <si>
    <t>IT- Hardware Acquisition - Supporting</t>
  </si>
  <si>
    <t>غاز للاستخدامات الأخرى</t>
  </si>
  <si>
    <t>IT- License Acquisition - Business Software</t>
  </si>
  <si>
    <t>وقود ومواد تزييت وتشحيم</t>
  </si>
  <si>
    <t>IT- License Acquisition- Productivity</t>
  </si>
  <si>
    <t>وقود وزيوت للمولدات الكهربائية</t>
  </si>
  <si>
    <t>IT- License acquisition - Application Infra</t>
  </si>
  <si>
    <t>وقود للسيارات والآليات الثقيلة</t>
  </si>
  <si>
    <t>IT- License Acquisition - Database</t>
  </si>
  <si>
    <t>مواد تزييت وتشحيم</t>
  </si>
  <si>
    <t>IT- License Acquisition - Security Software</t>
  </si>
  <si>
    <t>وقود وزيوت للطائرات</t>
  </si>
  <si>
    <t>IT- License Acquisition - IT Management</t>
  </si>
  <si>
    <t>وقود وزيوت للسفن</t>
  </si>
  <si>
    <t>IT- License Acquisition - Operating</t>
  </si>
  <si>
    <t>Asset Expense Consumble - IT</t>
  </si>
  <si>
    <t>وقود وزيوت أخرى</t>
  </si>
  <si>
    <t>مؤن ومواد وأدوات</t>
  </si>
  <si>
    <t>كساء وأغذية لغير الموظفين</t>
  </si>
  <si>
    <t>Television Equipment Additions</t>
  </si>
  <si>
    <t>طعام لغير الموظفين (غير مخزنة)</t>
  </si>
  <si>
    <t>Broadcasting Equipment Additions</t>
  </si>
  <si>
    <t>مركبات كيماوية وإبادة الحشرات</t>
  </si>
  <si>
    <t>Medical Equipment Additions</t>
  </si>
  <si>
    <t>مركبات كيماوية وإبادة الحشرات (غير مخزنة)</t>
  </si>
  <si>
    <t>Wire and Wireless Equipment Additions</t>
  </si>
  <si>
    <t>عدد وأدوات خفيفة متنوعة</t>
  </si>
  <si>
    <t>Photocopiers, Printers &amp; Word Processing Equip A</t>
  </si>
  <si>
    <t>زينة للمناسبات</t>
  </si>
  <si>
    <t>Agricultural Equipment Additions</t>
  </si>
  <si>
    <t>نفقات متنوعة</t>
  </si>
  <si>
    <t>Air Conditioning and Heating Equipment Additions</t>
  </si>
  <si>
    <t>معدل فرق الربح والخسارة</t>
  </si>
  <si>
    <t>Fire Extinguishing Equipment Additions</t>
  </si>
  <si>
    <t>فروقات الأسعار</t>
  </si>
  <si>
    <t>Other Equipment Additions</t>
  </si>
  <si>
    <t>استبعاد المخزون المستهلك</t>
  </si>
  <si>
    <t>Television &amp; Broadcasting Equipments</t>
  </si>
  <si>
    <t>التعديل على المخزون</t>
  </si>
  <si>
    <t>Office's Equipments</t>
  </si>
  <si>
    <t>نفقات عسكرية</t>
  </si>
  <si>
    <t>Agriculture Equipments</t>
  </si>
  <si>
    <t>تعديل سعر التكلفة للمخزون</t>
  </si>
  <si>
    <t>Fire Extinguishing Equipments - Clearing-In</t>
  </si>
  <si>
    <t>مطبوعات وأدوات قرطاسية</t>
  </si>
  <si>
    <t>Air Conditioning &amp; Heating Equipments Clearing-I</t>
  </si>
  <si>
    <t>Medical Equipments Clearing-In</t>
  </si>
  <si>
    <t>أدوات قرطاسية للحاسب الآلي</t>
  </si>
  <si>
    <t>Furniture Clearing-In</t>
  </si>
  <si>
    <t>أدوات قرطاسية</t>
  </si>
  <si>
    <t>Wireless Equipment Clearing-In</t>
  </si>
  <si>
    <t>مواد طباعة وتصوير</t>
  </si>
  <si>
    <t>Catering Equipment</t>
  </si>
  <si>
    <t>كتب</t>
  </si>
  <si>
    <t>Education Equipment</t>
  </si>
  <si>
    <t>الخرائط والملصقات</t>
  </si>
  <si>
    <t>Electrical Equipment</t>
  </si>
  <si>
    <t>أدوية ومواد طبية</t>
  </si>
  <si>
    <t>Machinery Equipment</t>
  </si>
  <si>
    <t>عقاقير وأدوية</t>
  </si>
  <si>
    <t>Sports Equipment</t>
  </si>
  <si>
    <t>مواد جراحة</t>
  </si>
  <si>
    <t>Other Equipment</t>
  </si>
  <si>
    <t>مواد أشعة</t>
  </si>
  <si>
    <t>Precious Stones and Metals</t>
  </si>
  <si>
    <t>مواد مختبرية</t>
  </si>
  <si>
    <t>عقاقير وأدوية (غير مخزنة)</t>
  </si>
  <si>
    <t>مواد جراحة (غير مخزنة)</t>
  </si>
  <si>
    <t>مواد أشعة (غير مخزنة)</t>
  </si>
  <si>
    <t>مواد مختبرية (غير مخزنة)</t>
  </si>
  <si>
    <r>
      <rPr>
        <sz val="8"/>
        <color rgb="FF000000"/>
        <rFont val="Times New Roman"/>
        <family val="1"/>
      </rPr>
      <t xml:space="preserve">dd
</t>
    </r>
    <r>
      <rPr>
        <sz val="8"/>
        <color rgb="FF000000"/>
        <rFont val="Times New Roman"/>
        <family val="1"/>
      </rPr>
      <t>Ag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icu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tural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q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Add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tions</t>
    </r>
  </si>
  <si>
    <t>تكاليف البرامج الإعلامية</t>
  </si>
  <si>
    <t>برامج الدعاية والإعلان</t>
  </si>
  <si>
    <t>برامج تعليمية</t>
  </si>
  <si>
    <t>برامج تلفزيونية</t>
  </si>
  <si>
    <t>Poultry &amp; Animals</t>
  </si>
  <si>
    <t>حسابات الميزانية الرقابية</t>
  </si>
  <si>
    <t>Poultry and Animals</t>
  </si>
  <si>
    <t>Recurrent Asset Additions Clearing In</t>
  </si>
  <si>
    <t>تكاليف أخرى</t>
  </si>
  <si>
    <t>مصروفات نثرية</t>
  </si>
  <si>
    <t>Vehicles Clearing-In</t>
  </si>
  <si>
    <t>مصروفات نثرية  للطائرات</t>
  </si>
  <si>
    <t>Other Equipment Clearing-In</t>
  </si>
  <si>
    <t>المصاريف الإستهلاكية لتقنية المعلومات</t>
  </si>
  <si>
    <t>نفقات السلع الرأسمالية</t>
  </si>
  <si>
    <t>Wireless Equipment-Clearing-In</t>
  </si>
  <si>
    <t>أصول المركبات والآليات والسفن والطائرات</t>
  </si>
  <si>
    <t>Air Conditioning Equipment-Clearing-In</t>
  </si>
  <si>
    <t>مشتريات الأثاث</t>
  </si>
  <si>
    <t>Medical Equipment-Clearing-In</t>
  </si>
  <si>
    <t>سيارات الركاب</t>
  </si>
  <si>
    <t>Computer Hardware-Clearing-In</t>
  </si>
  <si>
    <t>مشتريات سيارات النقل والشاحنات بأنواعها</t>
  </si>
  <si>
    <t>Computer Software-Clearing-In</t>
  </si>
  <si>
    <t>مشتريات السيارات ذات الطبيعة الخاصة</t>
  </si>
  <si>
    <t>Prior Year Retained Earnings</t>
  </si>
  <si>
    <t>مشتريات العدد والآلات الثقيلة</t>
  </si>
  <si>
    <t>مشتريات الآلات والمعدات</t>
  </si>
  <si>
    <t>Future Clearing - Expense</t>
  </si>
  <si>
    <t>مشتريات الدراجات النارية والهوائية</t>
  </si>
  <si>
    <t>Vehicles Clearing - Expense</t>
  </si>
  <si>
    <t>Other Equipment Clearing - Expense</t>
  </si>
  <si>
    <t>سيارات النقل والشاحنات</t>
  </si>
  <si>
    <t>Machines &amp; Equipment Clearing - Expense</t>
  </si>
  <si>
    <t>المركبات ذات الطبيعة الخاصة</t>
  </si>
  <si>
    <t>Wireless Equipment Clearing - Expense</t>
  </si>
  <si>
    <t>الدراجات النارية والهوائية</t>
  </si>
  <si>
    <t>Air Conditioning Equipment Clearing - Expense</t>
  </si>
  <si>
    <t>مشتريات العدد والآليات والمعدات</t>
  </si>
  <si>
    <t>Medical Equipment Clearing - Expense</t>
  </si>
  <si>
    <t>مصاريف الأصول</t>
  </si>
  <si>
    <t>Computer Hardware Clearing - Expense</t>
  </si>
  <si>
    <t xml:space="preserve">الأصول البديلة </t>
  </si>
  <si>
    <t>Computer Software Clearing - Expense</t>
  </si>
  <si>
    <t>Commercial Building Maintenance</t>
  </si>
  <si>
    <t>مشتريات سيارات الركاب</t>
  </si>
  <si>
    <t>Residential Buildings Maintenance</t>
  </si>
  <si>
    <t>Office Buildings Maintenance</t>
  </si>
  <si>
    <t>أصول تقنية المعلومات</t>
  </si>
  <si>
    <t>Office Building Maintenance (non-stock)</t>
  </si>
  <si>
    <t>مشتريات وحدة الحاسب الآلي المركزية</t>
  </si>
  <si>
    <t>مشتريات أجهزة الحاسب الآلي المساعدة</t>
  </si>
  <si>
    <t>مشتريات الحاسب الآلي الشخصي</t>
  </si>
  <si>
    <t>Passenger Vehicle Maintenance</t>
  </si>
  <si>
    <t>مشتريات برامج التشغيل والبرامج التطبيقية</t>
  </si>
  <si>
    <t>Trucks &amp; Transport Vehicle Maintenance</t>
  </si>
  <si>
    <t>الأجهزة - الإتصالات</t>
  </si>
  <si>
    <t>Special Purpose Vehicles Maintenance</t>
  </si>
  <si>
    <t>الأجهزة - الخوادم</t>
  </si>
  <si>
    <t>Motorcycles and Bicycles Maintenance</t>
  </si>
  <si>
    <t>الأجهزة - التخزين</t>
  </si>
  <si>
    <t>Ships and Marine Equipment Maintenance</t>
  </si>
  <si>
    <t>الأجهزة - الحماية</t>
  </si>
  <si>
    <t>Aircraft and Related Equipment Maintenance</t>
  </si>
  <si>
    <t>الأجهزة - الإنتاجية</t>
  </si>
  <si>
    <t>Furniture Maintenance</t>
  </si>
  <si>
    <t>الأجهزة - البنى التحتية الداعمة</t>
  </si>
  <si>
    <t>Heavy Machinery &amp; Tools Maintenance</t>
  </si>
  <si>
    <t xml:space="preserve">البرمجيات - برمجيات الأعمال </t>
  </si>
  <si>
    <t>Machines and Instruments Maintenance</t>
  </si>
  <si>
    <t>البرمجيات - برمجيات الإنتاجية</t>
  </si>
  <si>
    <t>Computer (CPU) Maintenance</t>
  </si>
  <si>
    <t>البرمجيات - تطبيقات البنى التحتية</t>
  </si>
  <si>
    <t>Computer Peripherals Maintenance</t>
  </si>
  <si>
    <t>البرمجيات - برمجيات قواعد البيانات</t>
  </si>
  <si>
    <t>Personal Computers Maintenance</t>
  </si>
  <si>
    <t>البرمجيات - برمجيات الحماية</t>
  </si>
  <si>
    <t>System and Application Software Maintenance</t>
  </si>
  <si>
    <t>البرمجيات - برمجيات إدارة تقنية المعلومات</t>
  </si>
  <si>
    <t>Operational Services - Maintenance Agreements - I</t>
  </si>
  <si>
    <t>البرمجيات - أنظمة التشغيل</t>
  </si>
  <si>
    <t>Operational Services - Repairs - IT</t>
  </si>
  <si>
    <t>مصاريف استهلاك الأصول لتقنية المعلومات</t>
  </si>
  <si>
    <t>IT- Maintenance - Communication</t>
  </si>
  <si>
    <t>الأصول البديلة للحاسب الآلي</t>
  </si>
  <si>
    <t>IT- Maintenance - Server Hardware</t>
  </si>
  <si>
    <t>IT- Maintenance - Storage Hardware</t>
  </si>
  <si>
    <t>IT- Maintenance - Security Hardware</t>
  </si>
  <si>
    <t>أصول الأجهزة المتنوعة</t>
  </si>
  <si>
    <t>IT- Maintenance - Productivity Hardware</t>
  </si>
  <si>
    <t>أجهزة تلفزيونية</t>
  </si>
  <si>
    <t>IT- Maintenance - Supporting Infrastructure Hardw</t>
  </si>
  <si>
    <t>أجهزة إذاعية</t>
  </si>
  <si>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Softwa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ain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ce</t>
    </r>
  </si>
  <si>
    <t>أجهزة طبية</t>
  </si>
  <si>
    <t>IT- Productivity Software Maintenance</t>
  </si>
  <si>
    <t>أجهزة سلكية ولاسلكية</t>
  </si>
  <si>
    <t>IT- Database Software Maintenance</t>
  </si>
  <si>
    <t>أجهزة تصوير ونسخ ومعالجة الكلمات</t>
  </si>
  <si>
    <t>IT- Security Software Maintenance</t>
  </si>
  <si>
    <t>أجهزة زراعية</t>
  </si>
  <si>
    <t>Other IT -Equipment Maintenance</t>
  </si>
  <si>
    <t>أجهزة تبريد وتدفئة</t>
  </si>
  <si>
    <t>Television Equipment Maintenance</t>
  </si>
  <si>
    <t>أجهزة إطفاء الحريق</t>
  </si>
  <si>
    <t>Broadcasting Equipment Maintenance</t>
  </si>
  <si>
    <t>أجهزة أخرى</t>
  </si>
  <si>
    <t>Medical Equipment Maintenance</t>
  </si>
  <si>
    <t>أجهزة الإذاعة والتلفزيون</t>
  </si>
  <si>
    <t>Agricultural Equipment Maintenance</t>
  </si>
  <si>
    <t>أجهزة مكتبية</t>
  </si>
  <si>
    <t>Medical Equipment Maintenance (non-stock</t>
  </si>
  <si>
    <t>أجهزة إطفاء الحرائق</t>
  </si>
  <si>
    <t>Wire and Wireless Equipment Maintenance</t>
  </si>
  <si>
    <t>أجهزة التبريد والتدفئة</t>
  </si>
  <si>
    <t>Photocopiers, Printers and Word Proc Equip Maint</t>
  </si>
  <si>
    <t>Air Conditioning and Heating Equipment Maintena</t>
  </si>
  <si>
    <t>أثاث</t>
  </si>
  <si>
    <t>Fire Extinguishing Equipment Maintenance</t>
  </si>
  <si>
    <t>Elevators Maintenance</t>
  </si>
  <si>
    <t>أجهزة التموين</t>
  </si>
  <si>
    <t>Other Equipment Maintenance</t>
  </si>
  <si>
    <t>أجهزة تعليمية</t>
  </si>
  <si>
    <t>Other Maintenance</t>
  </si>
  <si>
    <t>أجهزة كهربائية</t>
  </si>
  <si>
    <t>أجهزة ومعدات</t>
  </si>
  <si>
    <t>Public Water Distribution Maintenance</t>
  </si>
  <si>
    <t>أجهزة رياضية</t>
  </si>
  <si>
    <t>Water Production Plants Maintenance</t>
  </si>
  <si>
    <t>Public Power Distribution Maintenance</t>
  </si>
  <si>
    <t>المعادن والأحجار الكريمة</t>
  </si>
  <si>
    <t>Power Houses &amp; Sub-Stations Maintenance</t>
  </si>
  <si>
    <t>Public Parks Maintenance</t>
  </si>
  <si>
    <t>الأصول البديلة للأجهزة المتنوعة</t>
  </si>
  <si>
    <t>Runways Maintenance (Planes) Maintenance</t>
  </si>
  <si>
    <t xml:space="preserve"> أجهزة تلفزيونية</t>
  </si>
  <si>
    <t>External Budget Transfer</t>
  </si>
  <si>
    <t>National Commission for Childhood</t>
  </si>
  <si>
    <t>الطيور والمواشي</t>
  </si>
  <si>
    <t>High Committee for Disable Affairs</t>
  </si>
  <si>
    <t>Local Transfers</t>
  </si>
  <si>
    <t>Local Transfers Payroll</t>
  </si>
  <si>
    <t>Bahrain Olympic Committee Transfer</t>
  </si>
  <si>
    <t>أصول ثابتة</t>
  </si>
  <si>
    <t>Contribution to the GCC</t>
  </si>
  <si>
    <t>إضافات الأصول الثابتة</t>
  </si>
  <si>
    <t>Internal Budget Transfer</t>
  </si>
  <si>
    <t>إضافات الأثاث</t>
  </si>
  <si>
    <t>Int. Islamic Leasing Sec. No. 2 Interest</t>
  </si>
  <si>
    <t>إضافات سيارات الركاب</t>
  </si>
  <si>
    <t>Saudi Development Fund Interest</t>
  </si>
  <si>
    <t>إضافات المعدات الأخرى</t>
  </si>
  <si>
    <t>Abu Dhabi Fund for Economic Development Intere</t>
  </si>
  <si>
    <t>إضافات الآلات والمعدات</t>
  </si>
  <si>
    <r>
      <rPr>
        <sz val="8"/>
        <color rgb="FF000000"/>
        <rFont val="Times New Roman"/>
        <family val="1"/>
      </rPr>
      <t xml:space="preserve">st
</t>
    </r>
    <r>
      <rPr>
        <sz val="8"/>
        <color rgb="FF000000"/>
        <rFont val="Times New Roman"/>
        <family val="1"/>
      </rPr>
      <t>Ar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Econo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ter</t>
    </r>
  </si>
  <si>
    <t>إضافات المعدات اللاسلكية</t>
  </si>
  <si>
    <t>Kuwait Fund for Arab Economic Development Inter</t>
  </si>
  <si>
    <t>إضافات معدات أجهزة التبريد</t>
  </si>
  <si>
    <r>
      <rPr>
        <sz val="8"/>
        <color rgb="FF000000"/>
        <rFont val="Times New Roman"/>
        <family val="1"/>
      </rPr>
      <t xml:space="preserve">est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und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nter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</si>
  <si>
    <t>إضافات المعدات الطبية</t>
  </si>
  <si>
    <t>Interest Int. Issue - Islamic L. Sec.</t>
  </si>
  <si>
    <t>إضافات المكونات المادية للحاسب الآلي</t>
  </si>
  <si>
    <t>Other External Loans Interest</t>
  </si>
  <si>
    <t>إضافات برامج الحاسب الآلي</t>
  </si>
  <si>
    <t>Interest Int.L Bond-2044</t>
  </si>
  <si>
    <t>احتياطي سنوات سابقة</t>
  </si>
  <si>
    <t>New Int.Dev.Bonds-Interest</t>
  </si>
  <si>
    <t>Interest on Development Bonds</t>
  </si>
  <si>
    <t>تصفية مصاريف الأثاث</t>
  </si>
  <si>
    <t>Interest on Treasury Bills</t>
  </si>
  <si>
    <t>تصفية مصاريف المركبات</t>
  </si>
  <si>
    <t>Interest - Others</t>
  </si>
  <si>
    <t>تصفية مصاريف الأجهزة</t>
  </si>
  <si>
    <t>AL-Salam Islamic Security Interest</t>
  </si>
  <si>
    <t>تصفية مصاريف الأجهزة والآلات</t>
  </si>
  <si>
    <t>Interest on Islamic Leasing Security</t>
  </si>
  <si>
    <t>تصفية مصاريف سلكية ولاسلكية</t>
  </si>
  <si>
    <t>Flour Subsidy</t>
  </si>
  <si>
    <t>تصفية مصاريف أجهزة التكييف</t>
  </si>
  <si>
    <t>Lamb and Beef Subsidy</t>
  </si>
  <si>
    <t>تصفية مصاريف الأجهزة الطبية</t>
  </si>
  <si>
    <t>Chicken Subsidy</t>
  </si>
  <si>
    <t>تصفية المكونات المادية للحاسب الآلي</t>
  </si>
  <si>
    <t>Grants to Societies</t>
  </si>
  <si>
    <t>تصفية برامج الحاسب الآلي</t>
  </si>
  <si>
    <t>Grants to National Clubs</t>
  </si>
  <si>
    <t>نفقات الصيانة</t>
  </si>
  <si>
    <t>Grants to Overseas Student Clubs</t>
  </si>
  <si>
    <t>صيانة المباني الحكومية</t>
  </si>
  <si>
    <t>Grants to the General Committee of Bahrain Worke</t>
  </si>
  <si>
    <t>صيانة المباني التجارية</t>
  </si>
  <si>
    <t>Rewarding the Disabled</t>
  </si>
  <si>
    <t xml:space="preserve">صيانة المباني السكنية </t>
  </si>
  <si>
    <t>Reduce Cost of Living Burden</t>
  </si>
  <si>
    <t>صيانة المباني الإدارية</t>
  </si>
  <si>
    <t>Improve the Standard of Living of Pensioners</t>
  </si>
  <si>
    <t>أدوات غير مخزنة لصيانة المباني الإدارية</t>
  </si>
  <si>
    <t>Supporting Childhood</t>
  </si>
  <si>
    <t>صيانة المباني غير الحكومية</t>
  </si>
  <si>
    <t>Supporting Elderly</t>
  </si>
  <si>
    <t>Other Grants</t>
  </si>
  <si>
    <t>Grants to Foreign Bodies</t>
  </si>
  <si>
    <t>صيانة المركبات والسفن والطائرات</t>
  </si>
  <si>
    <t>صيانة سيارات الركاب</t>
  </si>
  <si>
    <t>Total Expense</t>
  </si>
  <si>
    <t>3,156,586,000</t>
  </si>
  <si>
    <t>3,110,469,585</t>
  </si>
  <si>
    <t>46,116,415</t>
  </si>
  <si>
    <t>3,096,230,247</t>
  </si>
  <si>
    <t>صيانة سيارات النقل والشاحنات</t>
  </si>
  <si>
    <t>صيانة المركبات ذات الطبيعة الخاصة</t>
  </si>
  <si>
    <t>صيانة الدراجات النارية والهوائية</t>
  </si>
  <si>
    <t>صيانة السفن والمعدات البحرية</t>
  </si>
  <si>
    <t>صيانة المعدات المتصلة بإعدادات الطائرات</t>
  </si>
  <si>
    <t>صيانة الأثاث</t>
  </si>
  <si>
    <t>صيانة العدد والآليات الثقيلة</t>
  </si>
  <si>
    <t>صيانة الآلات والمعدات</t>
  </si>
  <si>
    <t>صيانة أجهزة تقنية المعلومات</t>
  </si>
  <si>
    <t>صيانة وحدة الحاسب الآلي المركزية</t>
  </si>
  <si>
    <t>صيانة أجهزة الحاسب الآلي المساعدة</t>
  </si>
  <si>
    <t>صيانة الحاسب الآلي الشخصي</t>
  </si>
  <si>
    <t>صيانة برامج التشغيل والبرامج التطبيقية</t>
  </si>
  <si>
    <t>اتفاقيات الصيانة لتقنية المعلومات</t>
  </si>
  <si>
    <t>إصلاحات لتقنية المعلومات</t>
  </si>
  <si>
    <t>صيانة أجهزة الإتصالات</t>
  </si>
  <si>
    <t>صيانة أجهزة الخوادم</t>
  </si>
  <si>
    <t>صيانة أجهزة التخزين</t>
  </si>
  <si>
    <t>صيانة أجهزة الحماية</t>
  </si>
  <si>
    <t>صيانة أجهزة الإنتاجية</t>
  </si>
  <si>
    <t>صيانة أجهزة البنى التحتية الداعمة</t>
  </si>
  <si>
    <t>صيانة برمجيات الأعمال</t>
  </si>
  <si>
    <t>صيانة برمجيات الإنتاجية</t>
  </si>
  <si>
    <t xml:space="preserve">صيانة برمجيات قواعد البيانات </t>
  </si>
  <si>
    <t>صيانة برمجيات الحماية</t>
  </si>
  <si>
    <t>صيانة أجهزة تقنية المعلومات الأخرى</t>
  </si>
  <si>
    <t>صيانة الأجهزة</t>
  </si>
  <si>
    <t>صيانة أجهزة تلفزيونية</t>
  </si>
  <si>
    <t>صيانة أجهزة طبية</t>
  </si>
  <si>
    <t>صيانة أجهزة زراعية</t>
  </si>
  <si>
    <t>أدوات غير مخزنة لصيانة الأجهزة الطبية</t>
  </si>
  <si>
    <t>صيانة أجهزة سلكية ولاسلكية</t>
  </si>
  <si>
    <t>صيانة الأجهزة المكتبية</t>
  </si>
  <si>
    <t>صيانة أجهزة التبريد والتدفئة</t>
  </si>
  <si>
    <t>صيانة أجهزة إطفاء الحريق</t>
  </si>
  <si>
    <t>صيانة المصاعد</t>
  </si>
  <si>
    <t>صيانة الأجهزة الأخرى</t>
  </si>
  <si>
    <t>صيانات أخرى</t>
  </si>
  <si>
    <t>صيانات متنوعة</t>
  </si>
  <si>
    <t>صيانة شبكات توزيع المياه العامة</t>
  </si>
  <si>
    <t>صيانة محطات إنتاج المياه</t>
  </si>
  <si>
    <t>صيانة الشبكات الكهربائية العامة</t>
  </si>
  <si>
    <t>صيانة محطات توليد وتوزيع الكهرباء</t>
  </si>
  <si>
    <t>صيانة الحدائق</t>
  </si>
  <si>
    <t>صيانة مهابط الطائرات</t>
  </si>
  <si>
    <t>صيانات متنوعة أخرى</t>
  </si>
  <si>
    <t>تحويل اعتماد خارجي</t>
  </si>
  <si>
    <t>نفقات تحويلية</t>
  </si>
  <si>
    <t>نفقات تحويلية محلية</t>
  </si>
  <si>
    <t>اللجنة الوطنية للطفولة</t>
  </si>
  <si>
    <t>اللجنة العليا لرعاية شئون المعاقين</t>
  </si>
  <si>
    <t>نفقات تحويلية رواتب</t>
  </si>
  <si>
    <t>تحويلات محلية للاتحادات الرياضية</t>
  </si>
  <si>
    <t>اللجنة الأولمبية البحرينية</t>
  </si>
  <si>
    <t>تحويلات خارجية</t>
  </si>
  <si>
    <t>نصيب البحرين في مجلس التعاون الخليجي</t>
  </si>
  <si>
    <t>الإعانات وتسديد فوائد القروض</t>
  </si>
  <si>
    <t>الفوائد المستحقة للقروض الخارجية</t>
  </si>
  <si>
    <t>فوائد صكوك التأجير الإسلامية الدولية - الإصدار الثاني</t>
  </si>
  <si>
    <t>الصندوق السعودي للتنمية</t>
  </si>
  <si>
    <t>صندوق أبوظبي للإنماء الإقتصادي</t>
  </si>
  <si>
    <t>الصندوق العربي للإنماء الإقتصادي والإجتماعي</t>
  </si>
  <si>
    <t>الصندوق الكويتي للتنمية الإقتصادية العربية</t>
  </si>
  <si>
    <t>الصندوق الإسلامي</t>
  </si>
  <si>
    <t>فوائد الصكوك الإسلامية الدولية (الإصدار الأول)</t>
  </si>
  <si>
    <t xml:space="preserve">قروض خارجية أخرى </t>
  </si>
  <si>
    <t>فوائد سندات التنمية الدولية</t>
  </si>
  <si>
    <t>سندات التنمية (الإصدار الدولي)</t>
  </si>
  <si>
    <t>الفوائد المستحقة للقروض الداخلية</t>
  </si>
  <si>
    <t>فوائد سندات التنمية</t>
  </si>
  <si>
    <t>فوائد أذونات الخزينة</t>
  </si>
  <si>
    <t>فوائد أخرى</t>
  </si>
  <si>
    <t>فوائد صكوك السلم الإسلامية</t>
  </si>
  <si>
    <t>فوائد الصكوك الإسلامية</t>
  </si>
  <si>
    <t>إعانة المواد الغذائية</t>
  </si>
  <si>
    <t>الطحين</t>
  </si>
  <si>
    <t>لحوم الأبقار والأغنام</t>
  </si>
  <si>
    <t>لحوم الدجاج</t>
  </si>
  <si>
    <t>مساعدات إجتماعية</t>
  </si>
  <si>
    <t>مساعدات الجمعيات</t>
  </si>
  <si>
    <t>مساعدات الأندية في الداخل</t>
  </si>
  <si>
    <t>مساعدات أندية الطلبة في الخارج</t>
  </si>
  <si>
    <t>مساعدات اللجان المختلفة لعمال البحرين</t>
  </si>
  <si>
    <t>مساعدات ذوي الإحتياجات الخاصة</t>
  </si>
  <si>
    <t>دعم الأسر محدودة الدخل</t>
  </si>
  <si>
    <t>علاوة تحسين معيشة للمتقاعدين</t>
  </si>
  <si>
    <t>مساعدات البرامج الاجتماعية للطفولة</t>
  </si>
  <si>
    <t>مساعدات البرامج الاجتماعية للمسنين</t>
  </si>
  <si>
    <t>مساعدات أخرى</t>
  </si>
  <si>
    <t>المنح والمساعدات الأخرى</t>
  </si>
  <si>
    <t>المصروفات المستحقة</t>
  </si>
  <si>
    <t xml:space="preserve"> بيان الإيرادات والمصروفات الموحد للدولة</t>
  </si>
  <si>
    <t>(دينار بحريني)</t>
  </si>
  <si>
    <t>الإيضاحات</t>
  </si>
  <si>
    <t>الاعتماد</t>
  </si>
  <si>
    <t>الفعلي 2022</t>
  </si>
  <si>
    <t>الإيرادات</t>
  </si>
  <si>
    <t xml:space="preserve">   النفط والغاز الطبيعي</t>
  </si>
  <si>
    <t>4،3</t>
  </si>
  <si>
    <t xml:space="preserve">   المنتجات الخدمية والسلعية الحكومية</t>
  </si>
  <si>
    <t xml:space="preserve">   الإستثمارات والأملاك الحكومية</t>
  </si>
  <si>
    <t xml:space="preserve">   الإعانات</t>
  </si>
  <si>
    <t xml:space="preserve">   مبيعات الأصول الرأسمالية</t>
  </si>
  <si>
    <t xml:space="preserve">   الغرامات والجزاءات والإيرادات المتنوعة</t>
  </si>
  <si>
    <t>مجموع الإيرادات</t>
  </si>
  <si>
    <t>4،3،2</t>
  </si>
  <si>
    <t>المصروفات المتكررة</t>
  </si>
  <si>
    <t xml:space="preserve">   القوى العاملة</t>
  </si>
  <si>
    <t>8،7،5</t>
  </si>
  <si>
    <t xml:space="preserve">   الخدمات</t>
  </si>
  <si>
    <t xml:space="preserve">   السلع الاستهلاكية</t>
  </si>
  <si>
    <t xml:space="preserve">   السلع الرأسمالية</t>
  </si>
  <si>
    <t xml:space="preserve">   الصيانة</t>
  </si>
  <si>
    <t xml:space="preserve">   النفقات التحويلية</t>
  </si>
  <si>
    <t xml:space="preserve">   الإعانات وتسديد فوائد القروض</t>
  </si>
  <si>
    <t>مجموع المصروفات المتكررة</t>
  </si>
  <si>
    <t>8،7،6،5،2</t>
  </si>
  <si>
    <t xml:space="preserve">   مصروفات المشاريع</t>
  </si>
  <si>
    <t>10،5،2</t>
  </si>
  <si>
    <t>مجموع المصروفات</t>
  </si>
  <si>
    <t>العجز للسنة</t>
  </si>
  <si>
    <t>مصروفات مشاريع التسليح والتطوير</t>
  </si>
  <si>
    <t>بيان الاعتمادات المدورة إلى السنة المالية اللاحقة</t>
  </si>
  <si>
    <t>اعتمادات المصروفات المتكررة</t>
  </si>
  <si>
    <t>اعتمادات المشاريع</t>
  </si>
  <si>
    <t>مجموع الاعتمادات المدورة</t>
  </si>
  <si>
    <t>2- إيرادات النفط والغاز الطبيعي</t>
  </si>
  <si>
    <t>الفعلي
2018</t>
  </si>
  <si>
    <t>الفعلي
2017</t>
  </si>
  <si>
    <t>إيرادات حقل البحرين النفطية والمصفاة</t>
  </si>
  <si>
    <t>إجمالي الإيرادات</t>
  </si>
  <si>
    <t>إجمالي التكاليف</t>
  </si>
  <si>
    <t>صافي الإيرادات</t>
  </si>
  <si>
    <t>إيرادات حقل أبو سعفة</t>
  </si>
  <si>
    <t>احتياطي الأجيال القادمة</t>
  </si>
  <si>
    <t>مبيعات الغاز الطبيعي</t>
  </si>
  <si>
    <t>إيرادات الغاز الطبيعي</t>
  </si>
  <si>
    <t>ضرائب ورسوم نفطية</t>
  </si>
  <si>
    <t>توزيعات أرباح مستلمة (الشركة القابضة للنفط والغاز)</t>
  </si>
  <si>
    <t>صافي إيرادات النفط والغاز الطبيعي</t>
  </si>
  <si>
    <t>2- الإيرادات والمصروفات مصنفة حسب الوزارات والجهات الحكومية</t>
  </si>
  <si>
    <t>الوزارة أو الجهة الحكومية</t>
  </si>
  <si>
    <t>مصروفات المشاريع</t>
  </si>
  <si>
    <t>الفعلي</t>
  </si>
  <si>
    <t>نسبة 
التحصيل
 %</t>
  </si>
  <si>
    <t>نسبة 
الصرف
 %</t>
  </si>
  <si>
    <t xml:space="preserve"> </t>
  </si>
  <si>
    <t xml:space="preserve">مكتب وزير التنمية المستدامة </t>
  </si>
  <si>
    <t>مكتب رئيس مجلس الوزراء</t>
  </si>
  <si>
    <t xml:space="preserve">جهاز المخابرات الوطني </t>
  </si>
  <si>
    <t xml:space="preserve">مكاتب مستشاري رئيس مجلس الوزراء </t>
  </si>
  <si>
    <t>2- الإيرادات والمصروفات مصنفة حسب الوزارات والجهات الحكومية (تتمة)</t>
  </si>
  <si>
    <t xml:space="preserve">وزارة النفط  </t>
  </si>
  <si>
    <t>جهاز الخدمة المدنية</t>
  </si>
  <si>
    <t>هيئة المعلومات والحكومة الإلكترونية</t>
  </si>
  <si>
    <t>المجلس الأعلى للشئون الإسلامية</t>
  </si>
  <si>
    <t xml:space="preserve">الجهاز الوطني للإيرادات </t>
  </si>
  <si>
    <t>الهيئة الوطنية لعلوم الفضاء</t>
  </si>
  <si>
    <t xml:space="preserve">هيئة الطاقة المستدامة </t>
  </si>
  <si>
    <t>الهيئة العامة للرياضة</t>
  </si>
  <si>
    <t>المجموع</t>
  </si>
  <si>
    <t>3- الإيرادات مصنفة حسب الأبواب والوزارات والجهات الحكومية</t>
  </si>
  <si>
    <t xml:space="preserve">  </t>
  </si>
  <si>
    <t>نفط وغاز طبيعي</t>
  </si>
  <si>
    <t>منتجات خدمية وسلعية حكومية</t>
  </si>
  <si>
    <t>إستثمارات وأملاك حكومية</t>
  </si>
  <si>
    <t xml:space="preserve">إعانات </t>
  </si>
  <si>
    <t>مبيعات أصول رأسمالية</t>
  </si>
  <si>
    <t>غرامــات وجزاءات وإيرادات متنوعة</t>
  </si>
  <si>
    <t xml:space="preserve">الاعتماد </t>
  </si>
  <si>
    <t xml:space="preserve">الميزانيات التحويلية </t>
  </si>
  <si>
    <t>3- الإيرادات مصنفة حسب الأبواب والوزارات والجهات الحكومية (تتمة)</t>
  </si>
  <si>
    <t xml:space="preserve">هيئة المعلومات والحكومة الإلكترونية </t>
  </si>
  <si>
    <t xml:space="preserve">وزارة المالية والاقتصاد الوطني </t>
  </si>
  <si>
    <t>ارقام عام 2021  بحسب الاقفال المستلم من وزارة الماليه والاقتصاد الوطني بتاريخ 21 يوليو 2022</t>
  </si>
  <si>
    <t xml:space="preserve">4- الإيرادات مصنفة حسب الأبواب والأقسام والبنود </t>
  </si>
  <si>
    <t>البيـــان</t>
  </si>
  <si>
    <t xml:space="preserve">    الفرق</t>
  </si>
  <si>
    <t>حقل البحرين</t>
  </si>
  <si>
    <t>الشركات المحلية الأخرى</t>
  </si>
  <si>
    <t>رسوم وغرامات النفط والغاز</t>
  </si>
  <si>
    <t>الضرائب والرسوم على استهلاك السلع والمنتجات</t>
  </si>
  <si>
    <t>نشاطات النقل الجوي</t>
  </si>
  <si>
    <t>نشاطات التراخيص الجوية</t>
  </si>
  <si>
    <t>رسوم تراخيص النقل البري</t>
  </si>
  <si>
    <t>رسوم تراخيص تنظيم البريد</t>
  </si>
  <si>
    <t>رسوم ترخيص فحص المركبات</t>
  </si>
  <si>
    <t>رسوم عقود الإيجار</t>
  </si>
  <si>
    <t>رسوم تسجيل المؤسسات الصحية والطبية البيطرية</t>
  </si>
  <si>
    <t>رسوم تأهيل المقاولين</t>
  </si>
  <si>
    <t xml:space="preserve">رسوم ترخيص الغوص للصيد واستخراج اللؤلؤ  </t>
  </si>
  <si>
    <t>رسوم ترخيص مزاولة التطوير العقاري</t>
  </si>
  <si>
    <t>رسوم ترخيص الوسيط</t>
  </si>
  <si>
    <t>رسم ترخيص التطوير العقاري</t>
  </si>
  <si>
    <t>رسوم تسجيل الوحدات في سجل البيع على الخريطة</t>
  </si>
  <si>
    <t>التأشير في مشروع البيع على الخريطة</t>
  </si>
  <si>
    <t>رسوم إصدار التراخيص</t>
  </si>
  <si>
    <t>تراخيص ومنتجات الصيدلة</t>
  </si>
  <si>
    <t xml:space="preserve">تراخيص ورسوم المرافق الصحية </t>
  </si>
  <si>
    <t xml:space="preserve">تراخيص ورسوم الصحة المهنية </t>
  </si>
  <si>
    <t>رسوم التراخيص والتصاريح الزراعية والمبيدات</t>
  </si>
  <si>
    <t>رسوم تسجيل محسنات التربة والمبيدات والمنتجات الزراعية</t>
  </si>
  <si>
    <t xml:space="preserve">رسوم تراخيص الترددات والخدمات الراديوية    </t>
  </si>
  <si>
    <t>رسوم إصدار او تجديد تراخيص الممثلين والوكلاء الضريبيين</t>
  </si>
  <si>
    <t>تراخيص ورسوم الأجهزة الطبية</t>
  </si>
  <si>
    <t>التراخيص البيئية</t>
  </si>
  <si>
    <t xml:space="preserve">التراخيص البيئية بشأن مزاولة الأنشطة التجارية </t>
  </si>
  <si>
    <t xml:space="preserve">تراخيص إستيراد المواد الكيميائية والمشعة   </t>
  </si>
  <si>
    <t xml:space="preserve">تراخيص النفايات الخطرة </t>
  </si>
  <si>
    <t>رسوم البطاقة الشخصية</t>
  </si>
  <si>
    <t>4- الإيرادات مصنفة حسب الأبواب والأقسام والبنود (تتمة)</t>
  </si>
  <si>
    <t>رسوم بطاقة الهوية</t>
  </si>
  <si>
    <t>رسوم الخدمات الاستشارية</t>
  </si>
  <si>
    <t>رسوم تصديق البصمة</t>
  </si>
  <si>
    <t>تقديم اعتراض إلى لجنة التظلمات والاعتراضات الضريبية</t>
  </si>
  <si>
    <t xml:space="preserve">رسوم رخصة المنفذ الخاص </t>
  </si>
  <si>
    <t>حصة الحكومة من رسوم هيئة تنظيم سوق العمل</t>
  </si>
  <si>
    <t>رسوم الخدمة السريعة لإنهاء إجراءات التدقيق والمعاينة</t>
  </si>
  <si>
    <t xml:space="preserve">رسوم خدمات تصنيف البضائع </t>
  </si>
  <si>
    <t>رسوم مطابقة البضائع</t>
  </si>
  <si>
    <t>رسوم التأمين الجمركي</t>
  </si>
  <si>
    <t>رسوم البطاقة الجمركية للمركبات</t>
  </si>
  <si>
    <t>رسوم تحصيل إيرادات عضوية غرفة تجارة وصناعة البحرين</t>
  </si>
  <si>
    <t>عوائد بيع أرقام التسجيل المميزة وشبه المميزة للمركبات</t>
  </si>
  <si>
    <t>رسوم السلع الخاصة للتبغ</t>
  </si>
  <si>
    <t>رسوم السلع الخاصة للسلع الكمالية</t>
  </si>
  <si>
    <t>رسوم المناولة على جسر الملك فهد</t>
  </si>
  <si>
    <t>رسوم تقسيم قطعة أرض للتقسيم الجزئي</t>
  </si>
  <si>
    <t>رسوم تقسيم قطعة أرض للتقسيم الرئيسي</t>
  </si>
  <si>
    <t>رسوم استخراج وبيع الرمال البحرية</t>
  </si>
  <si>
    <t>رسوم استرداد كلفة إنشاء وتطوير البنية التحتية</t>
  </si>
  <si>
    <t>رسوم طلب التقسيم الرئيسي للأراضي</t>
  </si>
  <si>
    <t>رسوم طلب التقسيم الجزئي للأراضي</t>
  </si>
  <si>
    <t xml:space="preserve">رسوم خدمة تغيير تصنيف الأراضي </t>
  </si>
  <si>
    <t xml:space="preserve">رسوم طلب تغيير تصنيف الأراضي </t>
  </si>
  <si>
    <t>رسوم الجهة التحاسبية</t>
  </si>
  <si>
    <t>رسوم اعتماد النوعية</t>
  </si>
  <si>
    <t>رخص المحاماة ومقاولي الحج</t>
  </si>
  <si>
    <t>الإيرادات الانتقائية</t>
  </si>
  <si>
    <t>الإيرادات الانتقائية على مشروبات الطاقة المستوردة من الخارج</t>
  </si>
  <si>
    <t>الإيرادات الانتقائية على المشروبات الغازية المستوردة من الخارج</t>
  </si>
  <si>
    <t xml:space="preserve">الإيرادات الانتقائية على الشيشة الإلكترونية المستوردة </t>
  </si>
  <si>
    <t>الإيرادات الانتقائية على التبغ ومشتقاته المستوردة من الخارج</t>
  </si>
  <si>
    <t>الإيرادات الانتقائية على مشروبات الطاقة المنتجة محلياً</t>
  </si>
  <si>
    <t>الإيرادات الانتقائية على المشروبات الغازية المنتجة محلياً</t>
  </si>
  <si>
    <t>الإيرادات الانتقائية على التبغ ومشتقاته المنتجة محلياً</t>
  </si>
  <si>
    <t>إيرادات القيمة المضافة</t>
  </si>
  <si>
    <t>إيرادات القيمة المضافة على السلع المستوردة</t>
  </si>
  <si>
    <t>إيرادات القيمة المضافة على الخدمات الحكومية</t>
  </si>
  <si>
    <t>إيرادات القيمة المضافة المصادرة</t>
  </si>
  <si>
    <t>إيرادات القيمة المضافة المحصلة من إقرارات الخاضعين</t>
  </si>
  <si>
    <t>رسوم علاج إصابات حوادث الطرق</t>
  </si>
  <si>
    <t>رسوم علاج إصابات العمل</t>
  </si>
  <si>
    <t>رسوم الفحص الطبي للمتقدمين على التوظيف</t>
  </si>
  <si>
    <t>رسوم الأشعة السينية</t>
  </si>
  <si>
    <t>رسوم العمليات الجراحية</t>
  </si>
  <si>
    <t>خدمات الأمومة</t>
  </si>
  <si>
    <t>رسوم الدورات والمحاضرات</t>
  </si>
  <si>
    <t>رسوم تسجيل الطلبة البحرينيين في الجامعات الحكومية</t>
  </si>
  <si>
    <t>البريد الممتاز</t>
  </si>
  <si>
    <t>البريد المسجل</t>
  </si>
  <si>
    <t>خدمات الموانىء الإدارية</t>
  </si>
  <si>
    <t>الفحص بالشاشات التلفزيونية</t>
  </si>
  <si>
    <t>البرنامج الوطني لتطوير القيادات الحكومية</t>
  </si>
  <si>
    <t>رسوم قبول الطلبة في الجامعات الحكومية</t>
  </si>
  <si>
    <t>إصدار الشهادات الضريبية</t>
  </si>
  <si>
    <t>خدمات العلاج الطبيعي</t>
  </si>
  <si>
    <t>خدمات الإسعاف</t>
  </si>
  <si>
    <t>رسوم إعلانات المناقصات</t>
  </si>
  <si>
    <t>الخدمات البيطرية والمحجرية</t>
  </si>
  <si>
    <t>خدمة رش المبيدات وتطهير وسائل النقل</t>
  </si>
  <si>
    <t>المسلخ</t>
  </si>
  <si>
    <t>اعتماد ملفات الطلبة في المؤسسات الخاصة</t>
  </si>
  <si>
    <t>41216</t>
  </si>
  <si>
    <t>خدمات الباحثين</t>
  </si>
  <si>
    <t>41217</t>
  </si>
  <si>
    <t>رسوم الأعضاء الفنيين والأكاديميين</t>
  </si>
  <si>
    <t xml:space="preserve">رسوم تصريف مياه الصرف الصحي (غير منزلي)   </t>
  </si>
  <si>
    <t xml:space="preserve">رسوم استهلاك المياه الجوفية  </t>
  </si>
  <si>
    <t>إصدار الشهادات</t>
  </si>
  <si>
    <t>خدمات التخليص</t>
  </si>
  <si>
    <t>خدمات الإعلام والأخبار</t>
  </si>
  <si>
    <t>رسوم الخدمات الإلكترونية</t>
  </si>
  <si>
    <t>إيرادات بوليتكنك البحرين</t>
  </si>
  <si>
    <t>رسوم إقامة المؤتمرات والمعارض والفعاليات</t>
  </si>
  <si>
    <t>الإيرادات الخاصة بنظام الـ E-Meeting</t>
  </si>
  <si>
    <t>رسوم إصدار التقارير</t>
  </si>
  <si>
    <t>مبيعات الكهرباء</t>
  </si>
  <si>
    <t>توصيلات الكهرباء</t>
  </si>
  <si>
    <t>مبيعات المياه</t>
  </si>
  <si>
    <t>توصيلات المياه</t>
  </si>
  <si>
    <t>مبيعات الأوراق والمواد المخصصة للتدوير</t>
  </si>
  <si>
    <t>مبيعات أخرى</t>
  </si>
  <si>
    <t>مبيعات الأدوية</t>
  </si>
  <si>
    <t>عوائد الحكومة من هيئة تنظيم الاتصالات</t>
  </si>
  <si>
    <t>عوائد بنك الإسكان</t>
  </si>
  <si>
    <t>عوائد شركة ممتلكات البحرين القابضة</t>
  </si>
  <si>
    <t>عوائد السوق الحرة</t>
  </si>
  <si>
    <t>إيجار المسارح وقاعات العرض</t>
  </si>
  <si>
    <t>ايجار العربات</t>
  </si>
  <si>
    <t>إيجار المعارض (Exhibition)</t>
  </si>
  <si>
    <t>الغرامات الإدارية للقيمة المضافة</t>
  </si>
  <si>
    <t>الغرامات والمخالفات المرورية</t>
  </si>
  <si>
    <t>الغرامات الجنائية</t>
  </si>
  <si>
    <t>كفالات المصادرة النيابية</t>
  </si>
  <si>
    <t>الربح المحقق ( المصاريف العمومية )</t>
  </si>
  <si>
    <t>فروق العملات</t>
  </si>
  <si>
    <t>إيرادات المؤسسات الأخرى</t>
  </si>
  <si>
    <t>العملاء غير المصنفين</t>
  </si>
  <si>
    <t>الفواتير غير المصنفة</t>
  </si>
  <si>
    <t xml:space="preserve">استرداد مبالغ ضريبية لسنوات سابقة من الخارج </t>
  </si>
  <si>
    <t>فائض نقدي</t>
  </si>
  <si>
    <t>فائض التشغيل</t>
  </si>
  <si>
    <t>فائض الميزانية</t>
  </si>
  <si>
    <t xml:space="preserve"> المجموع</t>
  </si>
  <si>
    <t>5- ميزانية المصروفات المتكررة والمشاريع</t>
  </si>
  <si>
    <t>البيـان</t>
  </si>
  <si>
    <t>الاعتمادات 
الأصلية</t>
  </si>
  <si>
    <r>
      <t xml:space="preserve">الاعتماد الإضافي </t>
    </r>
    <r>
      <rPr>
        <b/>
        <sz val="12"/>
        <color rgb="FFFF0000"/>
        <rFont val="Times New Roman"/>
        <family val="1"/>
      </rPr>
      <t>للمصروفات الطارئة</t>
    </r>
  </si>
  <si>
    <t>تعديل الميزانية</t>
  </si>
  <si>
    <t>الاعتمادات بعد التعديل</t>
  </si>
  <si>
    <t>الاعتمادات المدورة من سنوات سابقة</t>
  </si>
  <si>
    <t>الاعتمادات 
بعد التعديل</t>
  </si>
  <si>
    <t>المصروفات 
الفعلية</t>
  </si>
  <si>
    <t>الوفر / (التجاوز)</t>
  </si>
  <si>
    <t xml:space="preserve">المجموع </t>
  </si>
  <si>
    <t>6- الميزانية الأصلية والتعديل للمصروفات المتكررة</t>
  </si>
  <si>
    <t>الاعتماد الإضافي</t>
  </si>
  <si>
    <t>الاعتمادات الإضافية والمناقلات</t>
  </si>
  <si>
    <t>الاعتمادات 
المتوفرة</t>
  </si>
  <si>
    <t>قطاع خدمات الإدارة العامة</t>
  </si>
  <si>
    <t>مكاتب نواب رئيس مجلس الوزراء</t>
  </si>
  <si>
    <t>هيئة التشريع والرأي القانوني</t>
  </si>
  <si>
    <t>مجلس الشورى</t>
  </si>
  <si>
    <t>مجلس النواب</t>
  </si>
  <si>
    <t>اللجنة التنفيذية لانتخابات مجلس النواب</t>
  </si>
  <si>
    <t>ديوان الرقابة المالية والإدارية</t>
  </si>
  <si>
    <t>برنامج الأمم المتحدة الإنمائي</t>
  </si>
  <si>
    <t>نصيب البحرين في مجلس التعاون</t>
  </si>
  <si>
    <t>اشتراكات ومساهمات في منظمات الأمم المتحدة</t>
  </si>
  <si>
    <t>اشتراكات ومساهمات في المنظمات العربية والإسلامية</t>
  </si>
  <si>
    <t>مجلس المناقصات والمزايدات</t>
  </si>
  <si>
    <t>مركز الملك حمد العالمي للتعايش السلمي</t>
  </si>
  <si>
    <t>المؤسسة الوطنية لحقوق الإنسان</t>
  </si>
  <si>
    <t>معهد الإدارة العامة</t>
  </si>
  <si>
    <t>الأوقاف السنية</t>
  </si>
  <si>
    <t>الأوقاف الجعفرية</t>
  </si>
  <si>
    <t>بيت القرآن</t>
  </si>
  <si>
    <t>فوائد الدين الحكومي</t>
  </si>
  <si>
    <t>تمويل الأخطار</t>
  </si>
  <si>
    <t>مساعدات حكومية</t>
  </si>
  <si>
    <t>التزامات متنوعة</t>
  </si>
  <si>
    <t>تقديرات أخرى للوزارات والجهات الحكومية</t>
  </si>
  <si>
    <t>حساب الاعتمادات المدورة</t>
  </si>
  <si>
    <t>حسابات تحت اشراف وزارة المالية والاقتصاد الوطني</t>
  </si>
  <si>
    <t>البنك الدولي للإنشاء والتعمير</t>
  </si>
  <si>
    <t>مساهمة مملكة البحرين في البنك الآسيوي للاستثمار في البنية التحتية</t>
  </si>
  <si>
    <t>قطاع الدفاع</t>
  </si>
  <si>
    <t>الأمانة العامة لمجلس الدفاع الأعلى</t>
  </si>
  <si>
    <t>6- الميزانية الأصلية والتعديل للمصروفات المتكررة (تتمة)</t>
  </si>
  <si>
    <t>قطاع النظام العام وشئون السلامة العامة</t>
  </si>
  <si>
    <t>المحافظات</t>
  </si>
  <si>
    <t>جهاز المخابرات الوطني</t>
  </si>
  <si>
    <t>شئون الجمارك</t>
  </si>
  <si>
    <t>المحكمة الدستورية</t>
  </si>
  <si>
    <t>قطاع الشئون الاقتصادية والبنية التحتية</t>
  </si>
  <si>
    <t>هيئة الطاقه المستدامه</t>
  </si>
  <si>
    <t>مجلس التنمية الاقتصادية</t>
  </si>
  <si>
    <t>هيئة تنظيم سوق العمل</t>
  </si>
  <si>
    <t>وزارة النفط (مكتب الوزير سابقاً)</t>
  </si>
  <si>
    <t>هيئة الكهرباء والماء (إيضاح رقم 11)</t>
  </si>
  <si>
    <t>معرض البحرين الدولي للطيران</t>
  </si>
  <si>
    <t>بدالة إنترنت البحرين</t>
  </si>
  <si>
    <t>مركز البحرين للدراسات الاستراتيجية والدولية والطاقة</t>
  </si>
  <si>
    <t>الجهاز التنفيذي والإداري لمجلس احتياطي الأجيال القادمة</t>
  </si>
  <si>
    <t>بورصة البحرين</t>
  </si>
  <si>
    <t>قطاع حماية البيئة</t>
  </si>
  <si>
    <t>المبادرة الوطنية لتنمية القطاع الزراعي</t>
  </si>
  <si>
    <t>قطاع الإسكان ومرافق المجتمع</t>
  </si>
  <si>
    <t>مؤسسة التنظيم العقاري</t>
  </si>
  <si>
    <t>المجالس البلدية</t>
  </si>
  <si>
    <t>قطاع الصحة</t>
  </si>
  <si>
    <t>حساب نفقات علاج إصابات الحوادث والحالات الطارئة للمواطنين بالخارج</t>
  </si>
  <si>
    <t>قطاع الشباب والثقافة والإعلام</t>
  </si>
  <si>
    <t>مركز الاتصال الوطني و التعايش السلمي</t>
  </si>
  <si>
    <t>مركز عيسى الثقافي</t>
  </si>
  <si>
    <t>جائزة عيسى لخدمة الإنسانية</t>
  </si>
  <si>
    <t>مركز الإتصال الوطني</t>
  </si>
  <si>
    <t xml:space="preserve">الهيئة العامة للرياضة </t>
  </si>
  <si>
    <t>الهيئة العليا للإعلام والاتصال</t>
  </si>
  <si>
    <t>قطاع التعليم</t>
  </si>
  <si>
    <t>مجلس التعليم العالي</t>
  </si>
  <si>
    <t>كلية عبدالله بن خالد للدراسات الإسلامية</t>
  </si>
  <si>
    <t>جامعة البحرين</t>
  </si>
  <si>
    <t xml:space="preserve">كلية البحرين للمعلمين </t>
  </si>
  <si>
    <t>بوليتكنك البحرين</t>
  </si>
  <si>
    <t>قطاع الحماية الاجتماعية</t>
  </si>
  <si>
    <t xml:space="preserve">الاحتياطي </t>
  </si>
  <si>
    <t>الصندوق الإجتماعي الوطني</t>
  </si>
  <si>
    <t>صندوق الضمان الإجتماعي</t>
  </si>
  <si>
    <t>الالتزامات ومبالغ الدعم لأنظمة التقاعد</t>
  </si>
  <si>
    <t xml:space="preserve">علاوة تحسين مستوى المعيشة للمتقاعدين </t>
  </si>
  <si>
    <t>حصة ومساهمة الحكومة في أنظمة التقاعد</t>
  </si>
  <si>
    <t>دعم برنامج الاسكان (علاوة الإيجار)</t>
  </si>
  <si>
    <t>دعم برنامج الاسكان (تخفيض الأقساط الاسكانية)</t>
  </si>
  <si>
    <t>صندوق النفقة</t>
  </si>
  <si>
    <t>دعم برنامج الإسكان (علاوة الإيجار)</t>
  </si>
  <si>
    <t>دعم برنامج الإسكان (تخفيض الأقساط الإسكانية)</t>
  </si>
  <si>
    <t>حساب الاحتياطي (3%)</t>
  </si>
  <si>
    <r>
      <t>ميزانية التعامل مع فايروس كورونا 19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Covid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(إيضاح رقم 15)</t>
    </r>
  </si>
  <si>
    <t>حساب التكاليف التشغيلية لتأمين مخزون الغذاء الاستراتيجي</t>
  </si>
  <si>
    <t xml:space="preserve">   الإجمالي</t>
  </si>
  <si>
    <t xml:space="preserve">الإيضاحات </t>
  </si>
  <si>
    <t xml:space="preserve">الجهه المظللة باللون البرتقالي: مكاتب جديدة، وتحتاج إلى إعادة ترتيب في التصنيف </t>
  </si>
  <si>
    <t>الجهه المظللة باللون الأحمر: ميزانية الجهه مُدمجة مع ميزانية جهه أخرى (راجع التعليق)</t>
  </si>
  <si>
    <t>الجهات المظللة باللون البنفسجي : ليست بحسب ترتيب قانون الميزانية لعام 2021-2022، انما هي بحسب ترتيب قانون الميزانية لعام 2019-2020</t>
  </si>
  <si>
    <t>الجهه المظللة باللون الأزرق: تم تعديل اسم الجهه</t>
  </si>
  <si>
    <t>الجهه المظللة باللون الأخضر:لا توجد الهيئة بحسب القانون ، تم ادراجها في الجدول بناءً على القرار رقم 96 جدول رقم (2)</t>
  </si>
  <si>
    <t>7- المصروفات المتكررة مصنفة حسب الأبواب والوزارات والجهات الحكومية</t>
  </si>
  <si>
    <t>قوى عاملة</t>
  </si>
  <si>
    <t>خدمات</t>
  </si>
  <si>
    <t xml:space="preserve">  سلع 
إستهلاكية</t>
  </si>
  <si>
    <t xml:space="preserve">  سلع 
رأسمالية</t>
  </si>
  <si>
    <t>صيانة</t>
  </si>
  <si>
    <t xml:space="preserve">    نفقات 
    تحويلية</t>
  </si>
  <si>
    <t>إعانات وتسديد
 فوائد القروض</t>
  </si>
  <si>
    <t>مكتب وزير السياحة</t>
  </si>
  <si>
    <t xml:space="preserve">مكتب رئيس مجلس الوزراء </t>
  </si>
  <si>
    <t>7- المصروفات المتكررة مصنفة حسب الأبواب والوزارات والجهات الحكومية (تتمة)</t>
  </si>
  <si>
    <t xml:space="preserve">8- المصروفات المتكررة مصنفة حسب الأبواب والأقسام والبنود </t>
  </si>
  <si>
    <t>الفرق</t>
  </si>
  <si>
    <t>العلاوة الاجتماعية</t>
  </si>
  <si>
    <t>علاوة تحسين المعيشة</t>
  </si>
  <si>
    <t>علاوة السيارة</t>
  </si>
  <si>
    <t>علاوة القضاء</t>
  </si>
  <si>
    <t>بدل ندب</t>
  </si>
  <si>
    <t>بدلات أخرى</t>
  </si>
  <si>
    <t>مكافأة الاقتراحات</t>
  </si>
  <si>
    <t>علاوة المواصلات</t>
  </si>
  <si>
    <t>علاوة الاتصال</t>
  </si>
  <si>
    <t>علاوة مناوبة</t>
  </si>
  <si>
    <t xml:space="preserve">علاوة طبيعة العمل </t>
  </si>
  <si>
    <t>علاوة خطر</t>
  </si>
  <si>
    <t>بدل تفرغ للأطباء الإستشاريين</t>
  </si>
  <si>
    <t>مكافأة الإنجازات الاستثنائية</t>
  </si>
  <si>
    <t>بدل علاوة الأطباء المستشارين</t>
  </si>
  <si>
    <t>علاوة تمديد الزمن المدرسي للمعلمين</t>
  </si>
  <si>
    <t>علاوة الملاحة الجوية</t>
  </si>
  <si>
    <t>تكاليف سكن</t>
  </si>
  <si>
    <t>علاوة التراخيص الجوية</t>
  </si>
  <si>
    <t>علاوة تمثيل دبلوماسي</t>
  </si>
  <si>
    <t>علاوة مرافقة زوجية - السلك الدبلوماسي</t>
  </si>
  <si>
    <t>علاوة تمثيل مخفضة - السلك الدبلوماسي</t>
  </si>
  <si>
    <t>نفقات سكن المبتعثين في السلك الدبلوماسي في الخارج</t>
  </si>
  <si>
    <t>تكاليف نقل أعضاء بعثة السلك الدبلوماسي في الخارج</t>
  </si>
  <si>
    <t>تذاكر سفر الموظفين المبتعثين في السلك الدبلوماسي</t>
  </si>
  <si>
    <t>علاوة تدريس طلبة الدراسات العليا</t>
  </si>
  <si>
    <t xml:space="preserve">علاوة خطر </t>
  </si>
  <si>
    <t xml:space="preserve">بدل اغتراب  </t>
  </si>
  <si>
    <t>علاوات وتكاليف اخرى</t>
  </si>
  <si>
    <t>تكاليف المشاركة في البرامج والمؤتمرات والندوات التدريبية الإدارية</t>
  </si>
  <si>
    <t>تكاليف المشاركة في البرامج والمؤتمرات والندوات التدريبية الأكاديمية</t>
  </si>
  <si>
    <t>تكاليف المشاركة في البرامج التدريبية والمؤتمرات والندوات الإدارية</t>
  </si>
  <si>
    <t>تكاليف المشاركة في البرامج التدريبية والمؤتمرات والندوات الأكاديمية</t>
  </si>
  <si>
    <t>تكاليف المشاركة في البرامج التدريبية والمؤتمرات والندوات المهنية التخصصية</t>
  </si>
  <si>
    <t>تكاليف المشاركة في البرامج التدريبية والمؤتمرات والندوات لتقنية المعلومات</t>
  </si>
  <si>
    <t>المصروفات والعلاوات المتعلقة بالسفر في مجال التدريب الإداري</t>
  </si>
  <si>
    <t>المصروفات والعلاوات المتعلقة بالسفر في مجال التدريب الأكاديمي</t>
  </si>
  <si>
    <t>المصروفات والعلاوات المتعلقة بالسفر في مجال التدريب المهني التخصصي</t>
  </si>
  <si>
    <t>المصروفات والعلاوات المتعلقة بالسفر في مجال برامج تقنية المعلومات</t>
  </si>
  <si>
    <t>مكافأة نهاية الخدمة الحكومية</t>
  </si>
  <si>
    <t xml:space="preserve">حصة الحكومة في نظام التأمين ضد التعطل </t>
  </si>
  <si>
    <t>توريد الأيدي العاملة والعمل الجزئي</t>
  </si>
  <si>
    <t>تعويض الخدمة المضافة للموظف</t>
  </si>
  <si>
    <t>المصروفات المتعلقة بتجهيز أعضاء السلك الدبلوماسي والمبتعثين في الخارج</t>
  </si>
  <si>
    <t>توريد الأيدي العاملة</t>
  </si>
  <si>
    <t>نفقات تنظيم المؤتمرات والمهمات الرسمية والمعارض والدورات</t>
  </si>
  <si>
    <t>نفقات المهمات والمؤتمرات الرسمية خارج البحرين</t>
  </si>
  <si>
    <t>نفقات تنظيم المعارض داخل البحرين</t>
  </si>
  <si>
    <t>نفقات المشاركة في المعارض خارج البحرين</t>
  </si>
  <si>
    <t>نفقات تنظيم الفعاليات والاحتفالات داخل البحرين</t>
  </si>
  <si>
    <t>نفقات تنظيم الفعاليات والاحتفالات خارج البحرين</t>
  </si>
  <si>
    <t>نفقات تنظيم الدورات الرياضية داخل البحرين</t>
  </si>
  <si>
    <t>نفقات تنظيم الدورات الرياضية خارج البحرين</t>
  </si>
  <si>
    <t>نفقات تنظيم البرامج التدريبية وورش العمل</t>
  </si>
  <si>
    <t>نفقات تنظيم الامتحانات الوطنية</t>
  </si>
  <si>
    <t>تكاليف النقل والشحن لإقامة المعارض داخل البحرين</t>
  </si>
  <si>
    <t>نفقات تنظيم البرامج التدريبية التعاقدية</t>
  </si>
  <si>
    <t>نفقات الضيافة</t>
  </si>
  <si>
    <t>تكاليف بعثة الحج</t>
  </si>
  <si>
    <t>نفقات الخدمات الدبلوماسية والبروتوكولية</t>
  </si>
  <si>
    <t>نفقات تنظيم الفعاليات والاحتفالات المتعلقة بالمناسبات الوطنية</t>
  </si>
  <si>
    <t>نفقات تنظيم وإقامة الحملات التوعوية</t>
  </si>
  <si>
    <t>نفقات تنظيم الفعاليات والاحتفالات الشبابية داخل البحرين</t>
  </si>
  <si>
    <t>توريد الأيدي العاملة- تنظيم البرامج التدريبية وورش العمل في مؤسسات التدريب الحكومية</t>
  </si>
  <si>
    <t>تكاليف تركيب واستخدام أجهزة الإتصال الداخلي</t>
  </si>
  <si>
    <t>تكاليف تركيب واستخدام الإنترنت</t>
  </si>
  <si>
    <t>تراخيص الترددات والخدمات الراديوية</t>
  </si>
  <si>
    <t>تكاليف تركيب واستخدام خطوط متعددة البروتوكولات (MPLS)</t>
  </si>
  <si>
    <t>خدمات الحوسبة السحابية</t>
  </si>
  <si>
    <t>الخدمات الاحترافية للحوسبة السحابية</t>
  </si>
  <si>
    <t>دعم تراخيص تقنية المعلومات - أنظمة التشغيل</t>
  </si>
  <si>
    <t>دعم تراخيص تقنية المعلومات - برمجيات الأعمال</t>
  </si>
  <si>
    <t>دعم تراخيص تقنية المعلومات - برمجيات الإنتاجية</t>
  </si>
  <si>
    <t>دعم تراخيص تقنية المعلومات - تطبيقات البنى التحتية</t>
  </si>
  <si>
    <t>دعم تراخيص تقنية المعلومات - برمجيات قواعد البيانات</t>
  </si>
  <si>
    <t>دعم تراخيص تقنية المعلومات - برمجيات الحماية</t>
  </si>
  <si>
    <t>دعم تراخيص تقنية المعلومات - برمجيات إدارة تقنية المعلومات</t>
  </si>
  <si>
    <t>توريد الأيدي العاملة - خدمات تقنية المعلومات القائمة على العقود</t>
  </si>
  <si>
    <t>دعم تراخيص تقنية المعلومات - الأنظمة المالية المركزية</t>
  </si>
  <si>
    <t>دعم تراخيص تقنية المعلومات - الأنظمة الإدارية المركزية</t>
  </si>
  <si>
    <t>دعم تراخيص تقنية المعلومات - نظام الأداء الوظيفي (أداء)</t>
  </si>
  <si>
    <t>دعم تراخيص تقنية المعلومات - برمجيات النسخ الاحتياطي</t>
  </si>
  <si>
    <t>تكاليف البريد داخل البحرين</t>
  </si>
  <si>
    <t xml:space="preserve">تكاليف البريد خارج البحرين </t>
  </si>
  <si>
    <t>عقود أنظمة السلامة والإغاثة والبحث والإنقاذ</t>
  </si>
  <si>
    <t>تكاليف أنظمة السجلات التجارية</t>
  </si>
  <si>
    <t>تكاليف التعاقد مع مراكز لخدمة العملاء</t>
  </si>
  <si>
    <t xml:space="preserve">تكاليف توصيل واستخدام الكهرباء عن طريق الخصم النقدي المباشر </t>
  </si>
  <si>
    <t xml:space="preserve">تكاليف توصيل واستخدام الكهرباء عن طريق الخصم النقدي غير المباشر </t>
  </si>
  <si>
    <t xml:space="preserve">أعمال تعاقدية - أعمال الصرف الصحي لمحطة المحرق </t>
  </si>
  <si>
    <t>أعمال تعاقدية - أعمال الصرف الصحي لمحطة المدينة الشمالية</t>
  </si>
  <si>
    <t>تشغيل وصيانة محطات الضخ لشبكات مياه الصرف الصحي</t>
  </si>
  <si>
    <t>أعمال تعاقدية - أعمال محطات الصرف الصحي</t>
  </si>
  <si>
    <t>إيجار سكن لكادر الملحقية الثقافية خارج البحرين</t>
  </si>
  <si>
    <t>إيجار أجهزة الاتصال ومعلومات الطيران والمراقبة الجوية</t>
  </si>
  <si>
    <t>إيجار مركبات نقل الطلبة</t>
  </si>
  <si>
    <t>تأجير سعات فضائية على الأقمار الصناعية</t>
  </si>
  <si>
    <t xml:space="preserve">إيجار مواقف السيارات </t>
  </si>
  <si>
    <t>إيجار الأجهزة والمعدات الأخرى</t>
  </si>
  <si>
    <t>النقل والشحن بأنواعها</t>
  </si>
  <si>
    <t>توريد الأيدي العاملة - تنظيف المباني</t>
  </si>
  <si>
    <t>توريد الأيدي العاملة - تنظيف الطرق وصناديق المخلفات</t>
  </si>
  <si>
    <t>توريد الأيدي العاملة - تنظيف المرافق العامة</t>
  </si>
  <si>
    <t>تنظيف شبكات الصرف الصحي ومصارف مياه الأمطار</t>
  </si>
  <si>
    <t>تكاليف ترويج خدمة أو منتج</t>
  </si>
  <si>
    <t>الإعلان</t>
  </si>
  <si>
    <t>الإشتراكات في المعارض والجمعيات والأندية</t>
  </si>
  <si>
    <t>الإشتراكات في وكالات الأنباء الإخبارية والمصورة</t>
  </si>
  <si>
    <t>الإشتراكات في الهيئات والمنظمات بأنواعها</t>
  </si>
  <si>
    <t xml:space="preserve">الطباعة </t>
  </si>
  <si>
    <t>طباعة الوثائق العقارية</t>
  </si>
  <si>
    <t>توريد الأيدي العاملة - أمن وحراسة من قبل الشركات والمؤسسات الخاصة</t>
  </si>
  <si>
    <t>توريد الأيدي العاملة - أمن وحراسة من قبل وزارة الداخلية</t>
  </si>
  <si>
    <t>توريد الأيدي العاملة - الخدمات المساندة الإدارية</t>
  </si>
  <si>
    <t>توريد الأيدي العاملة - خدمات الاستشارات المحاسبية والتدقيق</t>
  </si>
  <si>
    <t>توريد الأيدي العاملة - خدمات استشارية وقانونية</t>
  </si>
  <si>
    <t>توريد الأيدي العاملة - أعمال زراعية</t>
  </si>
  <si>
    <t>توريد الأيدي العاملة - خدمات استشارية وطبية</t>
  </si>
  <si>
    <t>أعمال تعاقدية - صيانة المواقع الأثرية</t>
  </si>
  <si>
    <t>التنقيب والمسح ومراقبة المواقع الأثرية</t>
  </si>
  <si>
    <t>مكافئات مراكز الخدمة الحكومية</t>
  </si>
  <si>
    <t>سحب العينات والقياسات من الصرف الصحي</t>
  </si>
  <si>
    <t>توفير خدمات البث الفضائي SNG</t>
  </si>
  <si>
    <t>مكافآت مجالس الإدارة واللجان واللجان الفرعية</t>
  </si>
  <si>
    <t>الأنشطة والرحلات الطلابية</t>
  </si>
  <si>
    <t>أجور المدربين</t>
  </si>
  <si>
    <t>خدمات رش المبيدات الحشرية</t>
  </si>
  <si>
    <t>مكافئات لغير الموظفين العاملين في البرامج الإذاعية والتلفزيونية</t>
  </si>
  <si>
    <t>مكافئات طلبة المعاهد الدينية</t>
  </si>
  <si>
    <t>مكافآت المراكز والحلقات القرآنية</t>
  </si>
  <si>
    <t>رسوم الخدمات القانونية والتدقيق</t>
  </si>
  <si>
    <t>رسوم التراخيص المهنية</t>
  </si>
  <si>
    <t>رسوم تحصيل فواتير عبور الأجواء</t>
  </si>
  <si>
    <t>أنظمة وتراخيص الأرصاد الجوية</t>
  </si>
  <si>
    <t>خدمات متنوعة أخرى</t>
  </si>
  <si>
    <t>مصروفات المحكمين للدراسات العليا</t>
  </si>
  <si>
    <t>نفقات الخدمات والفحوصات المختبرية المرسلة للقطاع الخاص</t>
  </si>
  <si>
    <t>الرسوم الدراسية للطلبة المبتعثين وأبناء المبتعثين في السلك الدبلوماسي</t>
  </si>
  <si>
    <t xml:space="preserve">تذاكر السفر للطلبة المبتعثين </t>
  </si>
  <si>
    <t>التعويضات النقدية للأحكام القضائية</t>
  </si>
  <si>
    <t>مصروفات تحليل وفحص عينات التسلسل الوراثي</t>
  </si>
  <si>
    <t>مكافئات الأطباء المندرجين تحت برنامج الطبيب المقيم</t>
  </si>
  <si>
    <t>مكافئات الأطباء المندرجين تحت برنامج أطباء الامتياز</t>
  </si>
  <si>
    <t>تكاليف علاج وأدوية ومواد بيطرية للحيوانات</t>
  </si>
  <si>
    <t xml:space="preserve">المخصصات والمنح المالية للطلبة المبتعثين </t>
  </si>
  <si>
    <t>نفقات العلاج في المستشفيات المحلية</t>
  </si>
  <si>
    <t>خدمات عسكرية</t>
  </si>
  <si>
    <t>نفقات السلع الاستهلاكية</t>
  </si>
  <si>
    <t xml:space="preserve">توريد الغاز لمحطات الصرف الصحي </t>
  </si>
  <si>
    <t>غاز للإستخدامات الأخرى</t>
  </si>
  <si>
    <t>وقود وزيوت للسيارات والآليات الثقيلة</t>
  </si>
  <si>
    <t>سلع ومؤن ومواد وأدوات</t>
  </si>
  <si>
    <t>غذاء لغير الموظفين (غير مخزنة)</t>
  </si>
  <si>
    <t>توريد المواد الكيميائية والكواشف</t>
  </si>
  <si>
    <t>التموين والتكاليف الأخرى</t>
  </si>
  <si>
    <t>رعاة الأنشطة الإجتماعية</t>
  </si>
  <si>
    <t>لوحات معدنية</t>
  </si>
  <si>
    <t>هدايا عينية للموظفين عند انتهاء الخدمة الوظيفية</t>
  </si>
  <si>
    <t>تكاليف توريد مياه شرب</t>
  </si>
  <si>
    <t>تكاليف تزويد مياه محلاه للري</t>
  </si>
  <si>
    <t>تكاليف شراء أعلاف وأغذية ومستلزمات للحيوانات</t>
  </si>
  <si>
    <t xml:space="preserve">الهدايا العينية للوفود في المهمات والمؤتمرات الرسمية داخل وخارج البحرين </t>
  </si>
  <si>
    <t xml:space="preserve">استبعاد المخزون المستهلك                       </t>
  </si>
  <si>
    <t>شراء الكتب</t>
  </si>
  <si>
    <t>مواد تعليمية</t>
  </si>
  <si>
    <t>مواد طبية وجراحية – للقطاع الخاص</t>
  </si>
  <si>
    <t>مواد أشعة – للقطاع الخاص</t>
  </si>
  <si>
    <t>مواد طبية وجراحية</t>
  </si>
  <si>
    <t>مواد طبية وجراحية (غير مخزنة)</t>
  </si>
  <si>
    <t>تكاليف إزالة والتخلص من النفايات الطبية</t>
  </si>
  <si>
    <t>مصروفات نثرية للطائرات</t>
  </si>
  <si>
    <t>المصاريف الاستهلاكية لتقنية المعلومات</t>
  </si>
  <si>
    <t>المركبات والمعدات ذات الطبيعة الخاصة</t>
  </si>
  <si>
    <t>السفن والمعدات البحرية</t>
  </si>
  <si>
    <t>مشتريات أجهزة الإتصالات</t>
  </si>
  <si>
    <t>مشتريات أجهزة الخوادم</t>
  </si>
  <si>
    <t>مشتريات أجهزة التخزين</t>
  </si>
  <si>
    <t>مشتريات أجهزة الحماية</t>
  </si>
  <si>
    <t>مشتريات أجهزة الإنتاجية</t>
  </si>
  <si>
    <t>مشتريات الأجهزة الداعمة للبنى التحتية</t>
  </si>
  <si>
    <t>مشتريات التراخيص - برمجيات الأعمال</t>
  </si>
  <si>
    <t>مشتريات التراخيص - برمجيات الإنتاجية</t>
  </si>
  <si>
    <t>مشتريات التراخيص - تطبيقات البنى التحتية</t>
  </si>
  <si>
    <t>مشتريات التراخيص - برمجيات الحماية</t>
  </si>
  <si>
    <t>مشتريات التراخيص - برمجيات إدارة تقنية المعلومات</t>
  </si>
  <si>
    <t>مشتريات التراخيص - أنظمة التشغيل</t>
  </si>
  <si>
    <t>مشتريات التراخيص - برمجيات النسخ الاحتياطي</t>
  </si>
  <si>
    <t>الأصول المتنوعة</t>
  </si>
  <si>
    <t>شراء أجهزة ومعدات مختبرية</t>
  </si>
  <si>
    <t>أجهزة ومعدات طبية</t>
  </si>
  <si>
    <t>أجهزة فحص المعادن والأحجار الكريمة</t>
  </si>
  <si>
    <t>مباني ومنشآت</t>
  </si>
  <si>
    <t>شراء مباني إدارية خارج مملكة البحرين</t>
  </si>
  <si>
    <t>شراء مباني سكنية خارج مملكة البحرين</t>
  </si>
  <si>
    <t>الحيوانات والمواشي والطيور</t>
  </si>
  <si>
    <t xml:space="preserve">شراء الحيوانات والمواشي </t>
  </si>
  <si>
    <t>شراء كلاب للأغراض الأمنية</t>
  </si>
  <si>
    <t xml:space="preserve">أعمال تعاقدية - صيانة مباني إدارية وسكنية - أعمال مدنية </t>
  </si>
  <si>
    <t xml:space="preserve">أعمال تعاقدية - صيانة مباني إدارية وسكنية - أعمال كهربائية </t>
  </si>
  <si>
    <t xml:space="preserve">أعمال تعاقدية - صيانة مباني إدارية وسكنية - أعمال ميكانيكية </t>
  </si>
  <si>
    <t xml:space="preserve">أعمال تعاقدية - صيانة مباني إدارية وسكنية - أعمال المسطحات الأرضية والزراعية الخارجية </t>
  </si>
  <si>
    <t xml:space="preserve">أعمال تعاقدية - صيانة مباني إدارية وسكنية - أعمال صيانة أخرى  </t>
  </si>
  <si>
    <t xml:space="preserve">أعمال تعاقدية - صيانة مباني أخرى - أعمال مدنية </t>
  </si>
  <si>
    <t xml:space="preserve">أعمال تعاقدية - صيانة مباني أخرى - أعمال كهربائية </t>
  </si>
  <si>
    <t xml:space="preserve">أعمال تعاقدية - صيانة مباني أخرى - أعمال ميكانيكية </t>
  </si>
  <si>
    <t>أعمال تعاقدية - صيانة مباني أخرى - أعمال المسطحات الأرضية والزراعية الخارجية</t>
  </si>
  <si>
    <t xml:space="preserve">أعمال تعاقدية - صيانة مباني أخرى - أعمال صيانة أخرى  </t>
  </si>
  <si>
    <t xml:space="preserve">توريد الأيدي العاملة - أعمال تعاقدية - صيانة مباني </t>
  </si>
  <si>
    <t xml:space="preserve">أعمال غير تعاقدية - صيانة مباني إدارية وسكنية - أعمال مدنية </t>
  </si>
  <si>
    <t xml:space="preserve">أعمال غير تعاقدية - صيانة مباني إدارية وسكنية - أعمال كهربائية </t>
  </si>
  <si>
    <t xml:space="preserve">أعمال غير تعاقدية - صيانة مباني إدارية وسكنية - أعمال ميكانيكية </t>
  </si>
  <si>
    <t>أعمال غير تعاقدية - صيانة مباني إدارية وسكنية - أعمال المسطحات الأرضية والزراعية الخارجية</t>
  </si>
  <si>
    <t xml:space="preserve">أعمال غير تعاقدية - صيانة مباني إدارية وسكنية - أعمال صيانة أخرى  </t>
  </si>
  <si>
    <t xml:space="preserve">أعمال غير تعاقدية - صيانة مباني أخرى - أعمال مدنية </t>
  </si>
  <si>
    <t xml:space="preserve">أعمال غير تعاقدية - صيانة مباني أخرى - أعمال كهربائية </t>
  </si>
  <si>
    <t xml:space="preserve">أعمال غير تعاقدية - صيانة مباني أخرى - أعمال ميكانيكية </t>
  </si>
  <si>
    <t xml:space="preserve">أعمال غير تعاقدية - صيانة مباني أخرى - أعمال المسطحات الأرضية والزراعية الخارجية </t>
  </si>
  <si>
    <t xml:space="preserve">أعمال غير تعاقدية - صيانة مباني أخرى - أعمال صيانة أخرى  </t>
  </si>
  <si>
    <t>أعمال تعاقدية - صيانة مباني إدارية وسكنية - صيانة الزراعة الداخلية</t>
  </si>
  <si>
    <t>أعمال تعاقدية - صيانة مباني أخرى - صيانة الزراعة الداخلية</t>
  </si>
  <si>
    <t>الصيانة الوقائية للمباني الحكومية</t>
  </si>
  <si>
    <t xml:space="preserve">أعمال تعاقدية - صيانة مباني - تزويد أيدي عاملة  </t>
  </si>
  <si>
    <t>أعمال غير تعاقدية - صيانة مباني إدارية وسكنية - صيانة الزراعة الداخلية</t>
  </si>
  <si>
    <t>صيانة المركبات والمعدات والسفن والطائرات</t>
  </si>
  <si>
    <t>صيانة المركبات والمعدات ذات الطبيعة الخاصة</t>
  </si>
  <si>
    <t>صيانة وتشغيل محطات رصد جودة الهواء</t>
  </si>
  <si>
    <t>صيانة أجهزة لتقنية المعلومات</t>
  </si>
  <si>
    <t>صيانة الأجهزة الداعمة للبنى التحتية</t>
  </si>
  <si>
    <t>صيانة الأجهزة التلفزيونية</t>
  </si>
  <si>
    <t>صيانة الأجهزة الإذاعية</t>
  </si>
  <si>
    <t>صيانة الأجهزة الطبية</t>
  </si>
  <si>
    <t>صيانة الأجهزة الزراعية</t>
  </si>
  <si>
    <t>صيانة الأجهزة الطبية غير المخزنة</t>
  </si>
  <si>
    <t>صيانة أجهزة مختبرية</t>
  </si>
  <si>
    <t>صيانة الأجهزة السلكية واللاسلكية</t>
  </si>
  <si>
    <t>صيانة المصاعد والسلالم والأبواب الكهربائية</t>
  </si>
  <si>
    <t xml:space="preserve">صيانة النجيل الطبيعي والصناعي للملاعب الرياضية </t>
  </si>
  <si>
    <t>صيانة الحدائق الحكومية العامة</t>
  </si>
  <si>
    <t>صيانة أنظمة الملاحة الجوية</t>
  </si>
  <si>
    <t xml:space="preserve">نفقات تحويلية </t>
  </si>
  <si>
    <t>نفقات تحويلية أخرى</t>
  </si>
  <si>
    <t xml:space="preserve">تحويلات محلية للرواتب                      </t>
  </si>
  <si>
    <t>تحويلات الأندية الوطنية</t>
  </si>
  <si>
    <t>نفقات الطوارئ</t>
  </si>
  <si>
    <t>نفقات الطوارئ الأخرى</t>
  </si>
  <si>
    <t>قروض خارجية أخرى</t>
  </si>
  <si>
    <t>خصم إصدار السندات</t>
  </si>
  <si>
    <t>سندات التنمية الدولية</t>
  </si>
  <si>
    <t>فوائد صكوك الإسلامية</t>
  </si>
  <si>
    <t>مساعدات اجتماعية</t>
  </si>
  <si>
    <t>مساعدات الأسر الفقيرة</t>
  </si>
  <si>
    <t xml:space="preserve">مساعدات اللجان المختلفة لعمال البحرين                         </t>
  </si>
  <si>
    <t>مساعدات ذوي الاحتياجات الخاصة</t>
  </si>
  <si>
    <t>علاوة تحسين مستوى المعيشة للمتقاعدين</t>
  </si>
  <si>
    <t>منح ومساعدات أخرى</t>
  </si>
  <si>
    <t>Chpt</t>
  </si>
  <si>
    <t>Descrip</t>
  </si>
  <si>
    <t>Bud</t>
  </si>
  <si>
    <t>ActCY</t>
  </si>
  <si>
    <t>ActPY</t>
  </si>
  <si>
    <t>6</t>
  </si>
  <si>
    <t>1</t>
  </si>
  <si>
    <t>60011</t>
  </si>
  <si>
    <t>Basic Salaries (Including Lump Sum)</t>
  </si>
  <si>
    <t>60021</t>
  </si>
  <si>
    <t>61011</t>
  </si>
  <si>
    <t>61012</t>
  </si>
  <si>
    <t>61013</t>
  </si>
  <si>
    <t>Car Allowance</t>
  </si>
  <si>
    <t>61014</t>
  </si>
  <si>
    <t>Year Employee Bonus</t>
  </si>
  <si>
    <t>61015</t>
  </si>
  <si>
    <t>Judiciary Allowance</t>
  </si>
  <si>
    <t>61016</t>
  </si>
  <si>
    <t>Acting Allowance</t>
  </si>
  <si>
    <t>61017</t>
  </si>
  <si>
    <t>Other Allowance</t>
  </si>
  <si>
    <t>61021</t>
  </si>
  <si>
    <t>Transport Allowance</t>
  </si>
  <si>
    <t>61022</t>
  </si>
  <si>
    <t>Communication Allowances</t>
  </si>
  <si>
    <t>61031</t>
  </si>
  <si>
    <t>61032</t>
  </si>
  <si>
    <t>Special Work Award</t>
  </si>
  <si>
    <t>61033</t>
  </si>
  <si>
    <t>Exceptional Achievements Reward</t>
  </si>
  <si>
    <t>61034</t>
  </si>
  <si>
    <t>61035</t>
  </si>
  <si>
    <t>61036</t>
  </si>
  <si>
    <t>Dedicated Govt Practice Allowance (Consultant-Doct</t>
  </si>
  <si>
    <t>61037</t>
  </si>
  <si>
    <t>School Time Extension Allowance for teachers</t>
  </si>
  <si>
    <t>61038</t>
  </si>
  <si>
    <t>61039</t>
  </si>
  <si>
    <t>61043</t>
  </si>
  <si>
    <t>61044</t>
  </si>
  <si>
    <t>Special Allowance</t>
  </si>
  <si>
    <t>61045</t>
  </si>
  <si>
    <t>Air license Allowance</t>
  </si>
  <si>
    <t>61991</t>
  </si>
  <si>
    <t>2</t>
  </si>
  <si>
    <t>61041</t>
  </si>
  <si>
    <t>61042</t>
  </si>
  <si>
    <t>64021</t>
  </si>
  <si>
    <t>68033</t>
  </si>
  <si>
    <t>LMRA Fees.</t>
  </si>
  <si>
    <t>3</t>
  </si>
  <si>
    <t>4</t>
  </si>
  <si>
    <t>5</t>
  </si>
  <si>
    <t>61051</t>
  </si>
  <si>
    <t>62011</t>
  </si>
  <si>
    <t>62012</t>
  </si>
  <si>
    <t>62014</t>
  </si>
  <si>
    <t>62015</t>
  </si>
  <si>
    <t xml:space="preserve">Administrative training programs, conferences and </t>
  </si>
  <si>
    <t>62016</t>
  </si>
  <si>
    <t>Academic training programs, conferences and semina</t>
  </si>
  <si>
    <t>62017</t>
  </si>
  <si>
    <t>Professional training programs, conferences and se</t>
  </si>
  <si>
    <t>62018</t>
  </si>
  <si>
    <t>IT training programs, conferences and seminars</t>
  </si>
  <si>
    <t>62024</t>
  </si>
  <si>
    <t>74021</t>
  </si>
  <si>
    <t>74022</t>
  </si>
  <si>
    <t>61059</t>
  </si>
  <si>
    <t>62035</t>
  </si>
  <si>
    <t>Expenses and allowances related to travel in admin</t>
  </si>
  <si>
    <t>62036</t>
  </si>
  <si>
    <t>Expenses and allowances related to travel in acade</t>
  </si>
  <si>
    <t>62037</t>
  </si>
  <si>
    <t>Expenses and allowances related to travel in profe</t>
  </si>
  <si>
    <t>62038</t>
  </si>
  <si>
    <t>Expenses and allowances related to travel in IT tr</t>
  </si>
  <si>
    <t>7</t>
  </si>
  <si>
    <t>61018</t>
  </si>
  <si>
    <t>Government Service Reward</t>
  </si>
  <si>
    <t>63011</t>
  </si>
  <si>
    <t>Government Share in Pension Scheme - Civil Persons</t>
  </si>
  <si>
    <t>63012</t>
  </si>
  <si>
    <t>63013</t>
  </si>
  <si>
    <t>63014</t>
  </si>
  <si>
    <t>63015</t>
  </si>
  <si>
    <t>63016</t>
  </si>
  <si>
    <t>Subscription to Occupational Injuries for Non-Bahr</t>
  </si>
  <si>
    <t>63017</t>
  </si>
  <si>
    <t>Compensation For Added Service Period</t>
  </si>
  <si>
    <t>75031</t>
  </si>
  <si>
    <t>75033</t>
  </si>
  <si>
    <t>8</t>
  </si>
  <si>
    <t>65041</t>
  </si>
  <si>
    <t>65042</t>
  </si>
  <si>
    <t>62021</t>
  </si>
  <si>
    <t>62022</t>
  </si>
  <si>
    <t>Overseas Official Missions</t>
  </si>
  <si>
    <t>62023</t>
  </si>
  <si>
    <t>62031</t>
  </si>
  <si>
    <t>Internal Exhibition Costs</t>
  </si>
  <si>
    <t>62032</t>
  </si>
  <si>
    <t>Participation Expenses In External Exhibition</t>
  </si>
  <si>
    <t>62033</t>
  </si>
  <si>
    <t>Internal Events and Celebrations Costs</t>
  </si>
  <si>
    <t>62034</t>
  </si>
  <si>
    <t>External Events and Celebrations Costs</t>
  </si>
  <si>
    <t>62041</t>
  </si>
  <si>
    <t>62042</t>
  </si>
  <si>
    <t>68021</t>
  </si>
  <si>
    <t>68022</t>
  </si>
  <si>
    <t>Hajj Mission Organization &amp; Coordination Cost</t>
  </si>
  <si>
    <t>68023</t>
  </si>
  <si>
    <t>Cost of Diplomatic and Protocol Services</t>
  </si>
  <si>
    <t>66011</t>
  </si>
  <si>
    <t>66021</t>
  </si>
  <si>
    <t>66031</t>
  </si>
  <si>
    <t>66032</t>
  </si>
  <si>
    <t>66033</t>
  </si>
  <si>
    <t>66034</t>
  </si>
  <si>
    <t>66041</t>
  </si>
  <si>
    <t>66042</t>
  </si>
  <si>
    <t>66043</t>
  </si>
  <si>
    <t>66044</t>
  </si>
  <si>
    <t>66045</t>
  </si>
  <si>
    <t>66046</t>
  </si>
  <si>
    <t>66047</t>
  </si>
  <si>
    <t>66048</t>
  </si>
  <si>
    <t>66049</t>
  </si>
  <si>
    <t>66050</t>
  </si>
  <si>
    <t>IT - Licenses of central financial systems softwar</t>
  </si>
  <si>
    <t>66051</t>
  </si>
  <si>
    <t>IT - Licenses of central HR systems software</t>
  </si>
  <si>
    <t>67011</t>
  </si>
  <si>
    <t>Postage Charges - Domestic</t>
  </si>
  <si>
    <t>67013</t>
  </si>
  <si>
    <t>Postage Charges - Foreign</t>
  </si>
  <si>
    <t>69011</t>
  </si>
  <si>
    <t>69021</t>
  </si>
  <si>
    <t>69026</t>
  </si>
  <si>
    <t>69031</t>
  </si>
  <si>
    <t>Contractual Maintenance – Muharraq Sewage Treatmen</t>
  </si>
  <si>
    <t>69039</t>
  </si>
  <si>
    <t>70011</t>
  </si>
  <si>
    <t>70012</t>
  </si>
  <si>
    <t>70014</t>
  </si>
  <si>
    <t>70021</t>
  </si>
  <si>
    <t>70022</t>
  </si>
  <si>
    <t>70023</t>
  </si>
  <si>
    <t>70025</t>
  </si>
  <si>
    <t>70031</t>
  </si>
  <si>
    <t>70032</t>
  </si>
  <si>
    <t>70039</t>
  </si>
  <si>
    <t>65011</t>
  </si>
  <si>
    <t>67029</t>
  </si>
  <si>
    <t>67031</t>
  </si>
  <si>
    <t>Managing &amp; Operating Public Transportation - Contr</t>
  </si>
  <si>
    <t>67032</t>
  </si>
  <si>
    <t>Air Navigation Operating Expenses - Contractual</t>
  </si>
  <si>
    <t>71011</t>
  </si>
  <si>
    <t>71012</t>
  </si>
  <si>
    <t>71021</t>
  </si>
  <si>
    <t>71031</t>
  </si>
  <si>
    <t>71032</t>
  </si>
  <si>
    <t>71041</t>
  </si>
  <si>
    <t>Contractual - Public Transportation Expences</t>
  </si>
  <si>
    <t>71042</t>
  </si>
  <si>
    <t>Contractual - Air Navigation Operating Expences</t>
  </si>
  <si>
    <t>71051</t>
  </si>
  <si>
    <t>Medical Insurance for staff and Employees In publi</t>
  </si>
  <si>
    <t>72019</t>
  </si>
  <si>
    <t>72021</t>
  </si>
  <si>
    <t>72022</t>
  </si>
  <si>
    <t>72023</t>
  </si>
  <si>
    <t>72024</t>
  </si>
  <si>
    <t>72025</t>
  </si>
  <si>
    <t>72031</t>
  </si>
  <si>
    <t>65031</t>
  </si>
  <si>
    <t>68011</t>
  </si>
  <si>
    <t>68012</t>
  </si>
  <si>
    <t>68013</t>
  </si>
  <si>
    <t>Board of Directors, Committees &amp; Sub committees Re</t>
  </si>
  <si>
    <t>68015</t>
  </si>
  <si>
    <t>Trainer's Fees</t>
  </si>
  <si>
    <t>68031</t>
  </si>
  <si>
    <t>68032</t>
  </si>
  <si>
    <t>Audit &amp; Legal Fees</t>
  </si>
  <si>
    <t>73012</t>
  </si>
  <si>
    <t>Design Fees</t>
  </si>
  <si>
    <t>73059</t>
  </si>
  <si>
    <t>81991</t>
  </si>
  <si>
    <t>81992</t>
  </si>
  <si>
    <t>81996</t>
  </si>
  <si>
    <t>Financial Provisions and Grants for Scholarship St</t>
  </si>
  <si>
    <t>81997</t>
  </si>
  <si>
    <t>Other Miscellaneous Services</t>
  </si>
  <si>
    <t>81998</t>
  </si>
  <si>
    <t>Treatment in Local Hospitals</t>
  </si>
  <si>
    <t>99991</t>
  </si>
  <si>
    <t>Petty Cash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</si>
  <si>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</si>
  <si>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</si>
  <si>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</si>
  <si>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</si>
  <si>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</si>
  <si>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</si>
  <si>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</si>
  <si>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</si>
  <si>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</si>
  <si>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</si>
  <si>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</si>
  <si>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75035</t>
  </si>
  <si>
    <t>75041</t>
  </si>
  <si>
    <t>75042</t>
  </si>
  <si>
    <t>75051</t>
  </si>
  <si>
    <t>75081</t>
  </si>
  <si>
    <t>Catering and Related Expenses</t>
  </si>
  <si>
    <t>75991</t>
  </si>
  <si>
    <t>75999</t>
  </si>
  <si>
    <t>Miscellaneous Consumables</t>
  </si>
  <si>
    <t>99013</t>
  </si>
  <si>
    <t>99042</t>
  </si>
  <si>
    <t>99043</t>
  </si>
  <si>
    <t>99995</t>
  </si>
  <si>
    <t>74011</t>
  </si>
  <si>
    <t>74012</t>
  </si>
  <si>
    <t>74013</t>
  </si>
  <si>
    <t>74014</t>
  </si>
  <si>
    <t>Identity Card Issuing Expenses</t>
  </si>
  <si>
    <t>74023</t>
  </si>
  <si>
    <t>74991</t>
  </si>
  <si>
    <t>75061</t>
  </si>
  <si>
    <t>75062</t>
  </si>
  <si>
    <t>75063</t>
  </si>
  <si>
    <t>75064</t>
  </si>
  <si>
    <t>75065</t>
  </si>
  <si>
    <t>75066</t>
  </si>
  <si>
    <t>75067</t>
  </si>
  <si>
    <t>75068</t>
  </si>
  <si>
    <t>75071</t>
  </si>
  <si>
    <t>75072</t>
  </si>
  <si>
    <t>75073</t>
  </si>
  <si>
    <t>9</t>
  </si>
  <si>
    <t>99994</t>
  </si>
  <si>
    <t>99998</t>
  </si>
  <si>
    <t>17012</t>
  </si>
  <si>
    <t>17092</t>
  </si>
  <si>
    <t xml:space="preserve"> Machines &amp; Instruments Additions</t>
  </si>
  <si>
    <t>19022</t>
  </si>
  <si>
    <t>19023</t>
  </si>
  <si>
    <t>19024</t>
  </si>
  <si>
    <t>Special Purpose Vehicles and Equipment</t>
  </si>
  <si>
    <t>19025</t>
  </si>
  <si>
    <t>Ships &amp; Marine Equipments</t>
  </si>
  <si>
    <t>19026</t>
  </si>
  <si>
    <t>19111</t>
  </si>
  <si>
    <t>98011</t>
  </si>
  <si>
    <t>17022</t>
  </si>
  <si>
    <t>17052</t>
  </si>
  <si>
    <t>17053</t>
  </si>
  <si>
    <t>17054</t>
  </si>
  <si>
    <t>17062</t>
  </si>
  <si>
    <t xml:space="preserve"> System and Application Software Addition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</si>
  <si>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</si>
  <si>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</si>
  <si>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</si>
  <si>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</si>
  <si>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</si>
  <si>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</si>
  <si>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</si>
  <si>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</si>
  <si>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</si>
  <si>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19211</t>
  </si>
  <si>
    <t>19212</t>
  </si>
  <si>
    <t>19213</t>
  </si>
  <si>
    <t>19214</t>
  </si>
  <si>
    <t>98012</t>
  </si>
  <si>
    <t>17112</t>
  </si>
  <si>
    <t>17122</t>
  </si>
  <si>
    <t>17132</t>
  </si>
  <si>
    <t>17142</t>
  </si>
  <si>
    <t>17152</t>
  </si>
  <si>
    <t>Photocopiers, Printers &amp; Word Processing Equip Add</t>
  </si>
  <si>
    <t>17172</t>
  </si>
  <si>
    <t>17182</t>
  </si>
  <si>
    <t>17902</t>
  </si>
  <si>
    <t>19049</t>
  </si>
  <si>
    <t>Purchase of Laboratory Equipment</t>
  </si>
  <si>
    <t>19051</t>
  </si>
  <si>
    <t>19052</t>
  </si>
  <si>
    <t>19053</t>
  </si>
  <si>
    <t>19054</t>
  </si>
  <si>
    <t>19055</t>
  </si>
  <si>
    <t>Air Conditioning &amp; Heating Equipments Clearing-In</t>
  </si>
  <si>
    <t>19056</t>
  </si>
  <si>
    <t>19057</t>
  </si>
  <si>
    <t>19058</t>
  </si>
  <si>
    <t>19061</t>
  </si>
  <si>
    <t>19062</t>
  </si>
  <si>
    <t>19063</t>
  </si>
  <si>
    <t>19064</t>
  </si>
  <si>
    <t>19065</t>
  </si>
  <si>
    <t>19066</t>
  </si>
  <si>
    <t>19059</t>
  </si>
  <si>
    <t>Purchase of Animals</t>
  </si>
  <si>
    <t>19072</t>
  </si>
  <si>
    <t>Purchase of Dogs for Security Purposes</t>
  </si>
  <si>
    <t>19002</t>
  </si>
  <si>
    <t>19103</t>
  </si>
  <si>
    <t>98121</t>
  </si>
  <si>
    <t>78012</t>
  </si>
  <si>
    <t>78013</t>
  </si>
  <si>
    <t>78017</t>
  </si>
  <si>
    <t>78311</t>
  </si>
  <si>
    <t xml:space="preserve">Contractual Building Maint - Office &amp; Residential </t>
  </si>
  <si>
    <t>78312</t>
  </si>
  <si>
    <t>78313</t>
  </si>
  <si>
    <t>78314</t>
  </si>
  <si>
    <t>78315</t>
  </si>
  <si>
    <t>78316</t>
  </si>
  <si>
    <t xml:space="preserve">Contractual Building Maint - Other Building Maint </t>
  </si>
  <si>
    <t>78318</t>
  </si>
  <si>
    <t>78319</t>
  </si>
  <si>
    <t>78320</t>
  </si>
  <si>
    <t>Non-Contractual Building Maint - Other Building Ma</t>
  </si>
  <si>
    <t>78321</t>
  </si>
  <si>
    <t>Contractual Building Maint - Building Maint - Supp</t>
  </si>
  <si>
    <t>78322</t>
  </si>
  <si>
    <t>Non-Contractual Building Maint - Office &amp; Resident</t>
  </si>
  <si>
    <t>78323</t>
  </si>
  <si>
    <t>78324</t>
  </si>
  <si>
    <t>78325</t>
  </si>
  <si>
    <t>78326</t>
  </si>
  <si>
    <t>78327</t>
  </si>
  <si>
    <t>78328</t>
  </si>
  <si>
    <t>78329</t>
  </si>
  <si>
    <t>78330</t>
  </si>
  <si>
    <t>78331</t>
  </si>
  <si>
    <t>78021</t>
  </si>
  <si>
    <t>78022</t>
  </si>
  <si>
    <t>78023</t>
  </si>
  <si>
    <t>78024</t>
  </si>
  <si>
    <t>78031</t>
  </si>
  <si>
    <t>Ships and Marine Equipment  Maintenance</t>
  </si>
  <si>
    <t>78034</t>
  </si>
  <si>
    <t>78041</t>
  </si>
  <si>
    <t>Furniture  Maintenance</t>
  </si>
  <si>
    <t>78042</t>
  </si>
  <si>
    <t>78043</t>
  </si>
  <si>
    <t>Machines and Instruments  Maintenance</t>
  </si>
  <si>
    <t>78051</t>
  </si>
  <si>
    <t>78052</t>
  </si>
  <si>
    <t>78053</t>
  </si>
  <si>
    <t>78054</t>
  </si>
  <si>
    <t>78055</t>
  </si>
  <si>
    <t>Operational Services - Maintenance Agreements - IT</t>
  </si>
  <si>
    <t>78056</t>
  </si>
  <si>
    <t>78201</t>
  </si>
  <si>
    <t>78202</t>
  </si>
  <si>
    <t>78203</t>
  </si>
  <si>
    <t>78204</t>
  </si>
  <si>
    <t>78205</t>
  </si>
  <si>
    <t>78206</t>
  </si>
  <si>
    <t>IT- Maintenance - Supporting Infrastructure Hardwa</t>
  </si>
  <si>
    <t>78211</t>
  </si>
  <si>
    <t xml:space="preserve"> IT- Database Software Maintenance</t>
  </si>
  <si>
    <t>78214</t>
  </si>
  <si>
    <t>IT- Operating Systems Maintenance</t>
  </si>
  <si>
    <t>78215</t>
  </si>
  <si>
    <t>78032</t>
  </si>
  <si>
    <t>78033</t>
  </si>
  <si>
    <t>78035</t>
  </si>
  <si>
    <t>78036</t>
  </si>
  <si>
    <t>78037</t>
  </si>
  <si>
    <t>78038</t>
  </si>
  <si>
    <t>Laboratory Equipment Maintenance</t>
  </si>
  <si>
    <t>78044</t>
  </si>
  <si>
    <t>78045</t>
  </si>
  <si>
    <t>78046</t>
  </si>
  <si>
    <t>Air Conditioning and Heating Equipment Maintenance</t>
  </si>
  <si>
    <t>78047</t>
  </si>
  <si>
    <t>78048</t>
  </si>
  <si>
    <t>Elevators &amp; Escalators Maintenance</t>
  </si>
  <si>
    <t>78998</t>
  </si>
  <si>
    <t>78999</t>
  </si>
  <si>
    <t>78091</t>
  </si>
  <si>
    <t>Public Water Distribution  Maintenance</t>
  </si>
  <si>
    <t>78092</t>
  </si>
  <si>
    <t>Water Production Plants  Maintenance</t>
  </si>
  <si>
    <t>78093</t>
  </si>
  <si>
    <t>Public Power Distribution  Maintenance</t>
  </si>
  <si>
    <t>78094</t>
  </si>
  <si>
    <t>Power Houses &amp; Sub-Stations  Maintenance</t>
  </si>
  <si>
    <t>78111</t>
  </si>
  <si>
    <t>Public Governmental Parks Maintenance</t>
  </si>
  <si>
    <t>78112</t>
  </si>
  <si>
    <t>81901</t>
  </si>
  <si>
    <t>Other Local Transfers</t>
  </si>
  <si>
    <t>81902</t>
  </si>
  <si>
    <t>80017</t>
  </si>
  <si>
    <t>Int. Islamic Leasing Sec. Interest</t>
  </si>
  <si>
    <t>80021</t>
  </si>
  <si>
    <t>80023</t>
  </si>
  <si>
    <t>Arab Fund - Economic &amp; Social Development Interest</t>
  </si>
  <si>
    <t>80024</t>
  </si>
  <si>
    <t>Kuwait Fund for Arab Economic Development Interest</t>
  </si>
  <si>
    <t>80025</t>
  </si>
  <si>
    <t>Islamic Fund - Interest</t>
  </si>
  <si>
    <t>80029</t>
  </si>
  <si>
    <t>80035</t>
  </si>
  <si>
    <t>80036</t>
  </si>
  <si>
    <t>Int. Dev. Bonds Interest</t>
  </si>
  <si>
    <t>80043</t>
  </si>
  <si>
    <t>International Development Bond</t>
  </si>
  <si>
    <t>80011</t>
  </si>
  <si>
    <t>80012</t>
  </si>
  <si>
    <t>80014</t>
  </si>
  <si>
    <t>80016</t>
  </si>
  <si>
    <t>81031</t>
  </si>
  <si>
    <t>Flour</t>
  </si>
  <si>
    <t>81032</t>
  </si>
  <si>
    <t>Lamb and Beef</t>
  </si>
  <si>
    <t>81011</t>
  </si>
  <si>
    <t>Grants to Under-Privileged Families</t>
  </si>
  <si>
    <t>81012</t>
  </si>
  <si>
    <t>81013</t>
  </si>
  <si>
    <t>81014</t>
  </si>
  <si>
    <t>81015</t>
  </si>
  <si>
    <t>Grants to the General Committee of Bahrain Workers</t>
  </si>
  <si>
    <t>81017</t>
  </si>
  <si>
    <t>81018</t>
  </si>
  <si>
    <t>Reduce Cost of Living for Families</t>
  </si>
  <si>
    <t>81019</t>
  </si>
  <si>
    <t>Improve the Standard of Living of Retirees Allowan</t>
  </si>
  <si>
    <t>81023</t>
  </si>
  <si>
    <t>81024</t>
  </si>
  <si>
    <t>81999</t>
  </si>
  <si>
    <t>81021</t>
  </si>
  <si>
    <t xml:space="preserve">9- مصروفات الميزانيات التحويلية </t>
  </si>
  <si>
    <t xml:space="preserve">      الفعلي</t>
  </si>
  <si>
    <t>نسبة الصرف %</t>
  </si>
  <si>
    <t>الجهات ذات الميزانيات الملحقة والمستقلة</t>
  </si>
  <si>
    <t>المساهمات في المنظمات الإقليمية والدولية</t>
  </si>
  <si>
    <t>حصة الحكومة في التأمين ضد التعطل</t>
  </si>
  <si>
    <t>صندوق الضمان الاجتماعي</t>
  </si>
  <si>
    <t>دعم برامج الإسكان (علاوة الإيجار- تخفيض الأقساط)</t>
  </si>
  <si>
    <t>إلتزامات متنوعة، ومبالغ محجوزة أو مدورة أو طارئة</t>
  </si>
  <si>
    <t>10- مصروفات المشاريع مصنفة حسب الوزارات والجهات الحكومية</t>
  </si>
  <si>
    <t>مركز البحرين للأورام (إيضاحي رقم 13 و14)</t>
  </si>
  <si>
    <t>تم الاعتماد على الأستاذ العام المستلم من وزارة المالية والاقتصاد الوطني بتاريخ 21 يوليو 2022</t>
  </si>
  <si>
    <t xml:space="preserve">1- كشف المقبوضات والمدفوعات </t>
  </si>
  <si>
    <t>التدفقات النقدية من الأنشطة التشغيلية</t>
  </si>
  <si>
    <t>المقبوضات</t>
  </si>
  <si>
    <t xml:space="preserve"> النفط والغاز الطبيعي</t>
  </si>
  <si>
    <t xml:space="preserve"> المنتجات الخدمية والسلعية الحكومية</t>
  </si>
  <si>
    <t xml:space="preserve"> الإعانات</t>
  </si>
  <si>
    <t xml:space="preserve"> الغرامات والجزاءات والإيرادات المتنوعة</t>
  </si>
  <si>
    <t xml:space="preserve"> مبالغ مستلمة لصالح الغير </t>
  </si>
  <si>
    <t>إجمالي المقبوضات التشغيلية</t>
  </si>
  <si>
    <t>المدفوعات</t>
  </si>
  <si>
    <t xml:space="preserve"> القوى العاملة</t>
  </si>
  <si>
    <t xml:space="preserve"> الخدمات</t>
  </si>
  <si>
    <t xml:space="preserve"> السلع الاستهلاكية </t>
  </si>
  <si>
    <t xml:space="preserve"> الصيانة</t>
  </si>
  <si>
    <t xml:space="preserve"> النفقات التحويلية</t>
  </si>
  <si>
    <t xml:space="preserve"> الإعانات وتسديد فوائد القروض </t>
  </si>
  <si>
    <t xml:space="preserve"> مدفوعات مقدمة وتسديد ذمم دائنة  </t>
  </si>
  <si>
    <t xml:space="preserve"> مشتريات المخزون</t>
  </si>
  <si>
    <t xml:space="preserve"> مدفوعات اخرى</t>
  </si>
  <si>
    <t xml:space="preserve">إجمالي المدفوعات التشغيلية </t>
  </si>
  <si>
    <t xml:space="preserve">صافي التدفقات النقدية من الأنشطة التشغيلية </t>
  </si>
  <si>
    <t>التدفقات النقدية من الأنشطة الاستثمارية</t>
  </si>
  <si>
    <t xml:space="preserve"> مدفوعات المشاريع  </t>
  </si>
  <si>
    <t xml:space="preserve"> مدفوعات السلع الرأسمالية</t>
  </si>
  <si>
    <t xml:space="preserve"> عوائد الاستثمارات والأملاك الحكومية</t>
  </si>
  <si>
    <t xml:space="preserve"> إيرادات بيع الأصول الرأسمالية</t>
  </si>
  <si>
    <t>صافي التدفقات النقدية من الأنشطة الاستثمارية</t>
  </si>
  <si>
    <t>التدفقات النقدية من الأنشطة التمويلية</t>
  </si>
  <si>
    <t xml:space="preserve"> القروض المستلمة</t>
  </si>
  <si>
    <t xml:space="preserve"> تسديد القروض  </t>
  </si>
  <si>
    <t>صافي التدفقات النقدية من الأنشطة التمويلية</t>
  </si>
  <si>
    <t xml:space="preserve">صافي الزيادة في النقد </t>
  </si>
  <si>
    <t>2- المطلوبات المستحقة (الذمم الدائنة)</t>
  </si>
  <si>
    <t>الباب</t>
  </si>
  <si>
    <t>البيــان</t>
  </si>
  <si>
    <t>2022</t>
  </si>
  <si>
    <t>القوى العاملة</t>
  </si>
  <si>
    <t>الخدمات</t>
  </si>
  <si>
    <t>السلع الاستهلاكية</t>
  </si>
  <si>
    <t>السلع الرأسمالية</t>
  </si>
  <si>
    <t>الصيانة</t>
  </si>
  <si>
    <t>النفقات التحويلية</t>
  </si>
  <si>
    <t>المشاريع</t>
  </si>
  <si>
    <t>-</t>
  </si>
  <si>
    <t>أخرى</t>
  </si>
  <si>
    <t>المطلوبات المستحقة:</t>
  </si>
  <si>
    <t>هي مبالغ الفواتير المستحقة غير المدفوعة على الوزارات والجهات الحكومية حتى نهاية السنة المالية.</t>
  </si>
  <si>
    <t xml:space="preserve">3- المصروفات المستحقة </t>
  </si>
  <si>
    <t>هي قيمة أوامر شراء السلع والخدمات المستلمة من قبل الجهات الحكومية خلال السنة المالية، ولم تسلم فواتيرها من قبل الموردين حتى نهاية السنة المالية.</t>
  </si>
  <si>
    <t>4- الارتباطات حسب الأبواب</t>
  </si>
  <si>
    <t>الارتباطات المالية:</t>
  </si>
  <si>
    <t>يقصد بها المبالغ المحجوزة من الميزانية لشراء سلع وخدمات صدر لأجلها أوامر شراء ولكن لم تُسلم من قبل المورد حتى نهاية السنة المالية.</t>
  </si>
  <si>
    <t>5- القروض</t>
  </si>
  <si>
    <t>(آلاف الدنانير البحرينية)</t>
  </si>
  <si>
    <t>بيان القرض</t>
  </si>
  <si>
    <t>المبلغ المستلم</t>
  </si>
  <si>
    <t>المبلغ المدفوع</t>
  </si>
  <si>
    <t>الفرق بين المبلغ المستلم والمدفوع</t>
  </si>
  <si>
    <t>أذونات الخزينة</t>
  </si>
  <si>
    <t>صكوك السلم الإسلامية</t>
  </si>
  <si>
    <t>صكوك التأجير الإسلامية</t>
  </si>
  <si>
    <t>قروض داخلية أخرى</t>
  </si>
  <si>
    <t>سندات التنمية الحكومية المحلية</t>
  </si>
  <si>
    <t>مجموع القروض الداخلية</t>
  </si>
  <si>
    <t>صكوك التأجير الإسلامية الدولية</t>
  </si>
  <si>
    <t>سندات التنمية الحكومية الدولية</t>
  </si>
  <si>
    <t>قروض صناديق التنمية*</t>
  </si>
  <si>
    <t>مجموع القروض الخارجية</t>
  </si>
  <si>
    <t>المجموع/ الرصيد</t>
  </si>
  <si>
    <t>6- التسهيلات الائتمانية</t>
  </si>
  <si>
    <t>تسهيلات غير مستخدمة في  بداية السنة</t>
  </si>
  <si>
    <t>تسهيلات اضافية</t>
  </si>
  <si>
    <t>التسهيلات المتوفرة</t>
  </si>
  <si>
    <t>المبلغ المستخدم</t>
  </si>
  <si>
    <t>التسهيلات الملغية</t>
  </si>
  <si>
    <t>التسهيلات غير المستخدمة في نهاية السنة</t>
  </si>
  <si>
    <t>جميع التسهيلات الائتمانية المذكورة أعلاه عبارة عن عملية تسوية توفيقية لضمان سرعة انسياب التحويلات النقدية بين الحسابات المصرفية الحكومية.</t>
  </si>
  <si>
    <t xml:space="preserve">وزارة التربية والتعليم </t>
  </si>
  <si>
    <t xml:space="preserve">وزارة الصحة </t>
  </si>
  <si>
    <t>اشتراكات تقنية المعلومات - أنظمة التشغيل</t>
  </si>
  <si>
    <t>اشتراكات تقنية المعلومات - برمجيات الأعمال</t>
  </si>
  <si>
    <t>اشتراكات تقنية المعلومات - برمجيات الانتاجية</t>
  </si>
  <si>
    <t>اشتراكات تقنية المعلومات - تطبيقات البنى التحتية</t>
  </si>
  <si>
    <t>اشتراكات تقنية المعلومات - برمجيات قواعد البيانات</t>
  </si>
  <si>
    <t>اشتراكات تقنية المعلومات - برمجيات الحماية</t>
  </si>
  <si>
    <t>اشتراكات تقنية المعلومات - برمجيات إدارة تقنية المعلومات</t>
  </si>
  <si>
    <t>اشتراكات تقنية المعلومات - برمجيات النسخ الاحتياطي</t>
  </si>
  <si>
    <t xml:space="preserve">توريد الأيدي العاملة - الخدمات الهندسية والاستشارية </t>
  </si>
  <si>
    <t>توريد الأيدي العاملة - خدمات رعاية الحيوانات البرية والبحرية والحياة الفطرية</t>
  </si>
  <si>
    <t>توريد الايدي العاملة - سواق السيارات الخاصة بالشئون الإدارية</t>
  </si>
  <si>
    <t>رسوم التظلمات لطلبة الجامعات الحكومية</t>
  </si>
  <si>
    <t>تشغيل وصيانة شبكات مياه الصرف الصحي المعالجة</t>
  </si>
  <si>
    <t>الإيضاحات الواردة على الصفحات من (5) إلى (36) هي جزء مكمل للحساب الختامي الموحد للدولة.</t>
  </si>
  <si>
    <t>مبيعات المباني</t>
  </si>
  <si>
    <t>* تتضمن القروض المستلمة ضمن برنامج التوازن المالي لمملكة البحرين فيما عدا المبالغ المستلمة من دولة الكويت، والتي تم تصنيفها كودائع وليست قروض.</t>
  </si>
  <si>
    <t>صيانة المباني السكنية</t>
  </si>
  <si>
    <t xml:space="preserve">وزارة السياحة </t>
  </si>
  <si>
    <t xml:space="preserve">وزارة التنمية المستدامة </t>
  </si>
  <si>
    <t xml:space="preserve">وزارة الشئون القانونية </t>
  </si>
  <si>
    <t>وزارة السياحة</t>
  </si>
  <si>
    <t>وزارة التنمية المستدامة</t>
  </si>
  <si>
    <t>وزارة التنمية المستندامة</t>
  </si>
  <si>
    <t>وزارة الشئون القانونية</t>
  </si>
  <si>
    <t>هيئة الطاقة المستدامة</t>
  </si>
  <si>
    <t xml:space="preserve">   الإيرادات والرسوم</t>
  </si>
  <si>
    <t>إيرادات ورسوم</t>
  </si>
  <si>
    <t>الإيرادات والرسوم</t>
  </si>
  <si>
    <t xml:space="preserve"> الإيرادات والرسوم</t>
  </si>
  <si>
    <t>وزارة شئون الشباب</t>
  </si>
  <si>
    <t xml:space="preserve">  الفعلي 2022  </t>
  </si>
  <si>
    <t>وزارة العمل</t>
  </si>
  <si>
    <t xml:space="preserve">وزارة الصناعة والتجارة </t>
  </si>
  <si>
    <t xml:space="preserve">وزارة شئون الكهرباء والماء </t>
  </si>
  <si>
    <t xml:space="preserve">وزارة التنمية الاجتماعية </t>
  </si>
  <si>
    <t xml:space="preserve">معهد البحرين للتنمية السياسية </t>
  </si>
  <si>
    <t>نائب رئيس مجلس الوزراء</t>
  </si>
  <si>
    <t>وزارة شئون مجلس الوزراء</t>
  </si>
  <si>
    <t>وزارة الإسكان والتخطيط العمراني - قطاع الإسكان</t>
  </si>
  <si>
    <t>وزارة شئون البلديات والزراعة</t>
  </si>
  <si>
    <t>2023</t>
  </si>
  <si>
    <t>عقود تقنية المعلومات الاستراتيجية</t>
  </si>
  <si>
    <t>وزارة التنمية الاجتماعية</t>
  </si>
  <si>
    <t xml:space="preserve">وزارة العمل </t>
  </si>
  <si>
    <t>المستشفيات الحكومية</t>
  </si>
  <si>
    <t>مراكز الرعاية الصحية الأولية</t>
  </si>
  <si>
    <t>صندوق شفاء</t>
  </si>
  <si>
    <t xml:space="preserve">وزارة الإعلام </t>
  </si>
  <si>
    <t xml:space="preserve">  الفعلي 2022</t>
  </si>
  <si>
    <t xml:space="preserve">  للسنة المالية المنتهية في 31 ديسمبر 2023</t>
  </si>
  <si>
    <t>الفعلي 2023</t>
  </si>
  <si>
    <t>الرصيد في 2023/01/01</t>
  </si>
  <si>
    <t>الرصيد في 2023/12/31</t>
  </si>
  <si>
    <t>تسهيلات مصرفية مشتركة</t>
  </si>
  <si>
    <t>2022 الفعلي</t>
  </si>
  <si>
    <t>الإيرادات والرسوم على التجارة الدولية</t>
  </si>
  <si>
    <t>رسوم ترخيص استخراج رمال بحرية</t>
  </si>
  <si>
    <t>رسوم اللجان الطبية</t>
  </si>
  <si>
    <t>الاشتراكات</t>
  </si>
  <si>
    <t>الطرود</t>
  </si>
  <si>
    <t>البريد العادي</t>
  </si>
  <si>
    <t>خدمات بريدية وغير بريدية</t>
  </si>
  <si>
    <t>مساهمة هيئة البحرين للسياحة والمعارض</t>
  </si>
  <si>
    <t>تأجير المنشآت الرياضية</t>
  </si>
  <si>
    <t>دعم تراخيص تقنية المعلومات -النظام المركزي لتخطيط الميزانية</t>
  </si>
  <si>
    <t xml:space="preserve">مكافأة الموظف المثالي </t>
  </si>
  <si>
    <t>بدل تمريض</t>
  </si>
  <si>
    <t>علاوة تعليم أو تأهيل أو رعاية الأشخاص ذوي الاعاقة</t>
  </si>
  <si>
    <t>بدل استدعاء</t>
  </si>
  <si>
    <t>بدل الخفارة والعمل الاضافي للأطباء</t>
  </si>
  <si>
    <t>بدل التمريض</t>
  </si>
  <si>
    <t>رسوم دراسة</t>
  </si>
  <si>
    <t>مكافئة سنوية</t>
  </si>
  <si>
    <t>تكاليف الحصول على الاعتمادية والاشتراك مع مؤسسات التعليم المحلي والخارجي والمواقع التعليمية</t>
  </si>
  <si>
    <t xml:space="preserve">تكاليف الاستشارات والتصاميم المتعلقة بالمباني والأراضي والمرافق الحكومية  </t>
  </si>
  <si>
    <t>رسوم إعلانات المناقصات والمزايدات</t>
  </si>
  <si>
    <t>تكاليف إدارة وتشغيل المباني الحكومية من قبل القطاع الخاص</t>
  </si>
  <si>
    <t>تعويض الحرائق</t>
  </si>
  <si>
    <t>مصاريف ترحيل العمالة الأجنبية المخالفة</t>
  </si>
  <si>
    <t>تكاليف استضافة الأطباء المتخصصين من الخارج</t>
  </si>
  <si>
    <t>تكاليف إدارة وتشغيل المستشفيات من قبل القطاع الخاص</t>
  </si>
  <si>
    <t>شراء أراضي سكنية داخل مملكة البحرين</t>
  </si>
  <si>
    <t>الفوائد المستحقة على القروض والتسهيلات المصرفية بالعملات الأجنبية</t>
  </si>
  <si>
    <t xml:space="preserve">8- المصروفات المتكررة مصنفة حسب الأبواب والأقسام والبنود (تتمة) </t>
  </si>
  <si>
    <t>وزارة الدفاع (إيضاح رقم 11)</t>
  </si>
  <si>
    <t>مركز محمد بن خليفة آل خليفة التخصصي للقلب (إيضاح رقم 11)</t>
  </si>
  <si>
    <t>مركز البحرين للأورام (إيضاحي رقم 11 و12)</t>
  </si>
  <si>
    <t>مستشفى الملك حمد الجامعي (إيضاحي رقم 11 و12)</t>
  </si>
  <si>
    <t>الميزانيات التحويلية (إيضاحي رقم 9 و10)</t>
  </si>
  <si>
    <t>الميزانيات التحويلية (إيضاح رقم 9)</t>
  </si>
  <si>
    <t xml:space="preserve">وزارة شئون الشباب </t>
  </si>
  <si>
    <t>وزارة الإعلام</t>
  </si>
  <si>
    <t>13،5</t>
  </si>
  <si>
    <t>هيئة التخطيط والتطوير العمراني</t>
  </si>
  <si>
    <t>ربط النظام الإلكتروني للسجلات التجارية</t>
  </si>
  <si>
    <t>رسوم تفتيش الشحنات والفحص والتحاليل الزراعية</t>
  </si>
  <si>
    <t>الرسوم والغرامات الخاصة باالإيرادات الانتقائية</t>
  </si>
  <si>
    <t xml:space="preserve">مكافأة التميز الوظيفي </t>
  </si>
  <si>
    <t xml:space="preserve">توظيف وإجازة وإنهاء عقود الموظفين </t>
  </si>
  <si>
    <t>علاوة تعليم أو تأهيل أو رعاية الأشخاص ذوي الإعاقة</t>
  </si>
  <si>
    <t>اشتراكات إصابات العمل للموظفين غير البحرينيين</t>
  </si>
  <si>
    <t>تكاليف الكهرباء والماء لسكن المبتعثين في السلك الدبلوماسي في الخارج</t>
  </si>
  <si>
    <t>تكاليف الكهرباء والماء للمرافق العامة المشتركة في العمارات الإسكانية</t>
  </si>
  <si>
    <t>إدارة وتشغيل الملاحة الجوية - أعمال تعاقدية</t>
  </si>
  <si>
    <t>إدارة وتشغيل خدمات النقل العام - أعمال تعاقدية</t>
  </si>
  <si>
    <t>تنظيف وصيانة الإشارات الضوئية</t>
  </si>
  <si>
    <t>التأمين الصحي للموظفين والعاملين بالقطاع العام</t>
  </si>
  <si>
    <t>الميزانيات التحويلية (إيضاح رقم 2)</t>
  </si>
  <si>
    <t>إعانات المراكز الشبابية</t>
  </si>
  <si>
    <t>تكاليف إصدار بطاقة الهوية</t>
  </si>
  <si>
    <t xml:space="preserve">عوائد الحكومة من شركة بابكو إنرجيز </t>
  </si>
  <si>
    <t>تكاليف المشاركة في البرامج والمؤتمرات والندوات التدريبية المهنية التخصصية</t>
  </si>
  <si>
    <t>تكاليف المشاركة في البرامج والمؤتمرات والندوات التدريبية لتقنية المعلومات</t>
  </si>
  <si>
    <t>إيرادات حماية الصناعة الوطنية</t>
  </si>
  <si>
    <t>الإيرادات الجمركية على السلع الضرورية الأساسية</t>
  </si>
  <si>
    <t>الإيرادات الجمركية على المركبات</t>
  </si>
  <si>
    <t>الإيرادات الجمركية على التبغ المصنع وغير المصنع ومشتقاته</t>
  </si>
  <si>
    <t>الإيرادات الجمركية على اليخوت</t>
  </si>
  <si>
    <t xml:space="preserve">الإيرادات الجمركية على آلات التسخين </t>
  </si>
  <si>
    <t>الإيرادات الجمركية على الأجهزة الكهربائية ومعدات</t>
  </si>
  <si>
    <t>الإيرادات الجمركية على الحديد والفولاذ</t>
  </si>
  <si>
    <t>الإيرادات الجمركية على حديد التسليح ولفائف الحديد</t>
  </si>
  <si>
    <t xml:space="preserve">مبيعات الأراضي </t>
  </si>
  <si>
    <t>مكتب رئيس مجلس الوزراء - مركز الاتصال الوطني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</si>
</sst>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&quot; &quot;* #,##0_);_(&quot; &quot;* \(#,##0\);_(&quot; &quot;* &quot;-&quot;_);_(@_)"/>
    <numFmt numFmtId="166" formatCode="_-* #,##0_-;_-* #,##0\-;_-* &quot;-&quot;_-;_-@_-"/>
    <numFmt numFmtId="167" formatCode="_-&quot;د.ب.&quot;\ * #,##0.00_-;_-&quot;د.ب.&quot;\ * #,##0.00\-;_-&quot;د.ب.&quot;\ * &quot;-&quot;??_-;_-@_-"/>
    <numFmt numFmtId="168" formatCode="_(&quot;د.ب.&quot;\ * #,##0.00_);_(&quot;د.ب.&quot;\ * \(#,##0.00\);_(&quot;د.ب.&quot;\ * &quot;-&quot;??_);_(@_)"/>
    <numFmt numFmtId="169" formatCode="_-* #,##0.000_-;_-* #,##0.000\-;_-* &quot;-&quot;???_-;_-@_-"/>
    <numFmt numFmtId="170" formatCode="_(* #,##0_);_(* \(#,##0\);_(* &quot;-&quot;??_);_(@_)"/>
    <numFmt numFmtId="171" formatCode="_-* #,##0_-;_-* #,##0\-;_-* &quot;-&quot;???_-;_-@_-"/>
    <numFmt numFmtId="172" formatCode="_(&quot; &quot;* #,##0.0_);_(&quot; &quot;* \(#,##0.0\);_(&quot; &quot;* &quot;-&quot;??_);_(@_)"/>
    <numFmt numFmtId="173" formatCode="0.0"/>
    <numFmt numFmtId="174" formatCode="_(* #,##0.0_);_(* \(#,##0.0\);_(* &quot;-&quot;?_);_(@_)"/>
    <numFmt numFmtId="175" formatCode="_-* #,##0.00_-;_-* #,##0.00\-;_-* &quot;-&quot;??_-;_-@_-"/>
    <numFmt numFmtId="176" formatCode="_-* #,##0.00\ _k_r_-;\-* #,##0.00\ _k_r_-;_-* &quot;-&quot;??\ _k_r_-;_-@_-"/>
    <numFmt numFmtId="177" formatCode="&quot; &quot;#,##0.00;\(&quot; &quot;#,##0.00\)"/>
    <numFmt numFmtId="178" formatCode="\ #,##0.000;\(\ #,##0.000\)"/>
    <numFmt numFmtId="179" formatCode="&quot; &quot;#,##0.000;\(&quot; &quot;#,##0.000\)"/>
    <numFmt numFmtId="180" formatCode="0_);\(0\)"/>
    <numFmt numFmtId="181" formatCode="_(&quot; &quot;* #,##0_);_(&quot; &quot;* \(#,##0\);_(&quot; &quot;* &quot;-&quot;??_);_(@_)"/>
  </numFmts>
  <fonts count="110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4"/>
      <name val="Arabic Transparent"/>
      <charset val="178"/>
    </font>
    <font>
      <b/>
      <sz val="14"/>
      <name val="Arabic Transparent"/>
      <charset val="178"/>
    </font>
    <font>
      <b/>
      <sz val="10"/>
      <name val="Arabic Transparent"/>
      <charset val="178"/>
    </font>
    <font>
      <b/>
      <sz val="12"/>
      <color indexed="18"/>
      <name val="Arabic Transparent"/>
      <charset val="178"/>
    </font>
    <font>
      <b/>
      <sz val="11"/>
      <name val="Arabic Transparent"/>
      <charset val="178"/>
    </font>
    <font>
      <sz val="10"/>
      <name val="Arial"/>
      <family val="2"/>
    </font>
    <font>
      <sz val="10"/>
      <name val="MS Sans Serif"/>
      <family val="2"/>
      <charset val="17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u val="singleAccounting"/>
      <sz val="10"/>
      <name val="Cambria"/>
      <family val="1"/>
      <scheme val="major"/>
    </font>
    <font>
      <b/>
      <u val="doubleAccounting"/>
      <sz val="10"/>
      <name val="Cambria"/>
      <family val="1"/>
      <scheme val="major"/>
    </font>
    <font>
      <u val="doubleAccounting"/>
      <sz val="10"/>
      <name val="Cambria"/>
      <family val="1"/>
      <scheme val="maj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u val="singleAccounting"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u val="doubleAccounting"/>
      <sz val="12"/>
      <name val="Times New Roman"/>
      <family val="1"/>
    </font>
    <font>
      <sz val="16"/>
      <name val="Times New Roman"/>
      <family val="1"/>
    </font>
    <font>
      <sz val="11"/>
      <color rgb="FF000000"/>
      <name val="Calibri"/>
      <family val="2"/>
      <charset val="204"/>
    </font>
    <font>
      <b/>
      <sz val="12"/>
      <color indexed="18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 val="doubleAccounting"/>
      <sz val="14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b/>
      <u/>
      <sz val="12"/>
      <name val="Times New Roman"/>
      <family val="1"/>
    </font>
    <font>
      <i/>
      <sz val="9"/>
      <color indexed="8"/>
      <name val="Times New Roman"/>
      <family val="1"/>
    </font>
    <font>
      <sz val="10"/>
      <color indexed="8"/>
      <name val="Arial"/>
      <family val="2"/>
    </font>
    <font>
      <sz val="8"/>
      <name val="Times New Roman"/>
      <family val="1"/>
    </font>
    <font>
      <b/>
      <sz val="15"/>
      <name val="Times New Roman"/>
      <family val="1"/>
    </font>
    <font>
      <u/>
      <sz val="12"/>
      <name val="Times New Roman"/>
      <family val="1"/>
    </font>
    <font>
      <u val="singleAccounting"/>
      <sz val="10"/>
      <name val="Times New Roman"/>
      <family val="1"/>
    </font>
    <font>
      <b/>
      <u val="doubleAccounting"/>
      <sz val="10"/>
      <name val="Times New Roman"/>
      <family val="1"/>
    </font>
    <font>
      <u val="doubleAccounting"/>
      <sz val="10"/>
      <name val="Times New Roman"/>
      <family val="1"/>
    </font>
    <font>
      <b/>
      <sz val="12"/>
      <name val="Times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2"/>
      <color rgb="FFFF0000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7F"/>
      </top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7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66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1" applyNumberFormat="0" applyAlignment="0">
      <alignment horizontal="center" vertical="center"/>
    </xf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" applyNumberFormat="0" applyAlignment="0" applyProtection="0"/>
    <xf numFmtId="0" fontId="30" fillId="0" borderId="7" applyNumberFormat="0" applyFill="0" applyAlignment="0" applyProtection="0"/>
    <xf numFmtId="0" fontId="11" fillId="0" borderId="0" applyNumberFormat="0">
      <alignment horizontal="right"/>
    </xf>
    <xf numFmtId="0" fontId="31" fillId="23" borderId="0" applyNumberFormat="0" applyBorder="0" applyAlignment="0" applyProtection="0"/>
    <xf numFmtId="0" fontId="17" fillId="0" borderId="0"/>
    <xf numFmtId="0" fontId="17" fillId="0" borderId="0"/>
    <xf numFmtId="0" fontId="18" fillId="0" borderId="0"/>
    <xf numFmtId="0" fontId="32" fillId="24" borderId="8" applyNumberFormat="0" applyFont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0" borderId="0" applyNumberFormat="0" applyBorder="0" applyAlignment="0" applyProtection="0"/>
    <xf numFmtId="0" fontId="51" fillId="31" borderId="19" applyNumberFormat="0" applyAlignment="0" applyProtection="0"/>
    <xf numFmtId="0" fontId="52" fillId="32" borderId="20" applyNumberFormat="0" applyAlignment="0" applyProtection="0"/>
    <xf numFmtId="0" fontId="53" fillId="32" borderId="19" applyNumberFormat="0" applyAlignment="0" applyProtection="0"/>
    <xf numFmtId="0" fontId="54" fillId="0" borderId="21" applyNumberFormat="0" applyFill="0" applyAlignment="0" applyProtection="0"/>
    <xf numFmtId="0" fontId="55" fillId="33" borderId="22" applyNumberFormat="0" applyAlignment="0" applyProtection="0"/>
    <xf numFmtId="0" fontId="56" fillId="0" borderId="0" applyNumberFormat="0" applyFill="0" applyBorder="0" applyAlignment="0" applyProtection="0"/>
    <xf numFmtId="0" fontId="9" fillId="34" borderId="23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24" applyNumberFormat="0" applyFill="0" applyAlignment="0" applyProtection="0"/>
    <xf numFmtId="0" fontId="5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59" fillId="54" borderId="0" applyNumberFormat="0" applyBorder="0" applyAlignment="0" applyProtection="0"/>
    <xf numFmtId="0" fontId="59" fillId="55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59" fillId="58" borderId="0" applyNumberFormat="0" applyBorder="0" applyAlignment="0" applyProtection="0"/>
    <xf numFmtId="0" fontId="8" fillId="0" borderId="0"/>
    <xf numFmtId="0" fontId="82" fillId="0" borderId="0"/>
    <xf numFmtId="0" fontId="82" fillId="0" borderId="0"/>
    <xf numFmtId="0" fontId="10" fillId="0" borderId="0"/>
    <xf numFmtId="43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9" fillId="3" borderId="0" applyNumberFormat="0" applyBorder="0" applyAlignment="0" applyProtection="0"/>
    <xf numFmtId="0" fontId="10" fillId="0" borderId="0"/>
    <xf numFmtId="43" fontId="10" fillId="0" borderId="0" applyFont="0" applyFill="0" applyBorder="0" applyProtection="0"/>
    <xf numFmtId="41" fontId="10" fillId="0" borderId="0" applyFont="0" applyFill="0" applyBorder="0" applyAlignment="0" applyProtection="0"/>
    <xf numFmtId="43" fontId="10" fillId="0" borderId="0" applyFont="0" applyFill="0" applyBorder="0" applyProtection="0"/>
    <xf numFmtId="0" fontId="19" fillId="2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" applyNumberFormat="0" applyAlignment="0" applyProtection="0"/>
    <xf numFmtId="0" fontId="23" fillId="22" borderId="3" applyNumberFormat="0" applyAlignment="0" applyProtection="0"/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8" fillId="0" borderId="0"/>
    <xf numFmtId="0" fontId="10" fillId="0" borderId="0"/>
    <xf numFmtId="0" fontId="10" fillId="0" borderId="0"/>
    <xf numFmtId="0" fontId="10" fillId="0" borderId="0"/>
    <xf numFmtId="0" fontId="84" fillId="0" borderId="0"/>
    <xf numFmtId="0" fontId="8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" fillId="0" borderId="0"/>
    <xf numFmtId="0" fontId="85" fillId="0" borderId="0"/>
    <xf numFmtId="0" fontId="10" fillId="24" borderId="8" applyNumberFormat="0" applyFont="0" applyAlignment="0" applyProtection="0"/>
    <xf numFmtId="0" fontId="8" fillId="34" borderId="23" applyNumberFormat="0" applyFont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0" fontId="8" fillId="0" borderId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8" fillId="0" borderId="0"/>
    <xf numFmtId="0" fontId="8" fillId="34" borderId="23" applyNumberFormat="0" applyFon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86" fillId="0" borderId="0"/>
    <xf numFmtId="176" fontId="86" fillId="0" borderId="0" applyFont="0" applyFill="0" applyBorder="0" applyAlignment="0" applyProtection="0"/>
    <xf numFmtId="0" fontId="87" fillId="0" borderId="0"/>
    <xf numFmtId="9" fontId="86" fillId="0" borderId="0" applyFont="0" applyFill="0" applyBorder="0" applyAlignment="0" applyProtection="0"/>
    <xf numFmtId="176" fontId="8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Font="0" applyFill="0" applyBorder="0" applyProtection="0"/>
    <xf numFmtId="0" fontId="8" fillId="0" borderId="0"/>
    <xf numFmtId="0" fontId="8" fillId="0" borderId="0"/>
    <xf numFmtId="0" fontId="10" fillId="0" borderId="0"/>
    <xf numFmtId="43" fontId="10" fillId="0" borderId="0" applyFont="0" applyFill="0" applyBorder="0" applyProtection="0"/>
    <xf numFmtId="0" fontId="10" fillId="0" borderId="0"/>
    <xf numFmtId="175" fontId="10" fillId="0" borderId="0" applyFont="0" applyFill="0" applyBorder="0" applyAlignment="0" applyProtection="0"/>
    <xf numFmtId="0" fontId="8" fillId="34" borderId="23" applyNumberFormat="0" applyFont="0" applyAlignment="0" applyProtection="0"/>
    <xf numFmtId="9" fontId="1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3" fillId="21" borderId="30" applyNumberFormat="0" applyAlignment="0" applyProtection="0"/>
    <xf numFmtId="0" fontId="29" fillId="7" borderId="28" applyNumberFormat="0" applyAlignment="0" applyProtection="0"/>
    <xf numFmtId="0" fontId="35" fillId="0" borderId="31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10" fillId="24" borderId="29" applyNumberFormat="0" applyFont="0" applyAlignment="0" applyProtection="0"/>
    <xf numFmtId="0" fontId="22" fillId="21" borderId="28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22" fillId="21" borderId="2" applyNumberFormat="0" applyAlignment="0" applyProtection="0"/>
    <xf numFmtId="0" fontId="29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22" fillId="21" borderId="2" applyNumberFormat="0" applyAlignment="0" applyProtection="0"/>
    <xf numFmtId="0" fontId="29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8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8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0" borderId="0"/>
    <xf numFmtId="0" fontId="10" fillId="24" borderId="29" applyNumberFormat="0" applyFont="0" applyAlignment="0" applyProtection="0"/>
    <xf numFmtId="0" fontId="33" fillId="21" borderId="30" applyNumberFormat="0" applyAlignment="0" applyProtection="0"/>
    <xf numFmtId="0" fontId="34" fillId="0" borderId="0" applyNumberFormat="0" applyFill="0" applyBorder="0" applyAlignment="0" applyProtection="0"/>
    <xf numFmtId="0" fontId="35" fillId="0" borderId="31" applyNumberFormat="0" applyFill="0" applyAlignment="0" applyProtection="0"/>
    <xf numFmtId="0" fontId="36" fillId="0" borderId="0" applyNumberFormat="0" applyFill="0" applyBorder="0" applyAlignment="0" applyProtection="0"/>
    <xf numFmtId="0" fontId="7" fillId="0" borderId="0"/>
    <xf numFmtId="0" fontId="7" fillId="34" borderId="23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7" fillId="0" borderId="0"/>
    <xf numFmtId="0" fontId="22" fillId="21" borderId="28" applyNumberFormat="0" applyAlignment="0" applyProtection="0"/>
    <xf numFmtId="0" fontId="29" fillId="7" borderId="28" applyNumberFormat="0" applyAlignment="0" applyProtection="0"/>
    <xf numFmtId="0" fontId="7" fillId="0" borderId="0"/>
    <xf numFmtId="0" fontId="7" fillId="0" borderId="0"/>
    <xf numFmtId="0" fontId="10" fillId="24" borderId="29" applyNumberFormat="0" applyFont="0" applyAlignment="0" applyProtection="0"/>
    <xf numFmtId="0" fontId="7" fillId="34" borderId="23" applyNumberFormat="0" applyFon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3" fillId="21" borderId="30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29" fillId="7" borderId="28" applyNumberFormat="0" applyAlignment="0" applyProtection="0"/>
    <xf numFmtId="0" fontId="22" fillId="21" borderId="28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8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8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24" borderId="29" applyNumberFormat="0" applyFont="0" applyAlignment="0" applyProtection="0"/>
    <xf numFmtId="0" fontId="33" fillId="21" borderId="30" applyNumberFormat="0" applyAlignment="0" applyProtection="0"/>
    <xf numFmtId="0" fontId="34" fillId="0" borderId="0" applyNumberFormat="0" applyFill="0" applyBorder="0" applyAlignment="0" applyProtection="0"/>
    <xf numFmtId="0" fontId="35" fillId="0" borderId="31" applyNumberFormat="0" applyFill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2" fillId="21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29" fillId="7" borderId="28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3" fillId="21" borderId="30" applyNumberFormat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43" fontId="10" fillId="0" borderId="0" applyFont="0" applyFill="0" applyBorder="0" applyAlignment="0" applyProtection="0"/>
    <xf numFmtId="0" fontId="19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3" fillId="0" borderId="0"/>
    <xf numFmtId="0" fontId="19" fillId="0" borderId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8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8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0" borderId="0"/>
    <xf numFmtId="0" fontId="10" fillId="24" borderId="29" applyNumberFormat="0" applyFont="0" applyAlignment="0" applyProtection="0"/>
    <xf numFmtId="0" fontId="33" fillId="21" borderId="30" applyNumberFormat="0" applyAlignment="0" applyProtection="0"/>
    <xf numFmtId="0" fontId="34" fillId="0" borderId="0" applyNumberFormat="0" applyFill="0" applyBorder="0" applyAlignment="0" applyProtection="0"/>
    <xf numFmtId="0" fontId="35" fillId="0" borderId="31" applyNumberFormat="0" applyFill="0" applyAlignment="0" applyProtection="0"/>
    <xf numFmtId="0" fontId="36" fillId="0" borderId="0" applyNumberFormat="0" applyFill="0" applyBorder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2" fillId="0" borderId="0"/>
    <xf numFmtId="0" fontId="97" fillId="0" borderId="0"/>
    <xf numFmtId="0" fontId="19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776">
    <xf numFmtId="0" fontId="0" fillId="0" borderId="0" xfId="0"/>
    <xf numFmtId="170" fontId="38" fillId="26" borderId="0" xfId="29" applyNumberFormat="1" applyFont="1" applyFill="1" applyBorder="1"/>
    <xf numFmtId="9" fontId="38" fillId="26" borderId="0" xfId="29" applyNumberFormat="1" applyFont="1" applyFill="1" applyBorder="1"/>
    <xf numFmtId="0" fontId="11" fillId="0" borderId="0" xfId="54" applyFont="1"/>
    <xf numFmtId="38" fontId="14" fillId="0" borderId="0" xfId="55" applyNumberFormat="1" applyFont="1" applyFill="1"/>
    <xf numFmtId="0" fontId="11" fillId="26" borderId="0" xfId="54" applyFont="1" applyFill="1"/>
    <xf numFmtId="0" fontId="11" fillId="0" borderId="0" xfId="54" applyFont="1" applyAlignment="1">
      <alignment horizontal="center"/>
    </xf>
    <xf numFmtId="0" fontId="11" fillId="0" borderId="0" xfId="54" applyFont="1" applyAlignment="1">
      <alignment vertical="center"/>
    </xf>
    <xf numFmtId="0" fontId="16" fillId="0" borderId="0" xfId="54" applyFont="1" applyAlignment="1">
      <alignment vertical="center" wrapText="1"/>
    </xf>
    <xf numFmtId="0" fontId="12" fillId="0" borderId="0" xfId="54" applyFont="1" applyAlignment="1">
      <alignment vertical="center"/>
    </xf>
    <xf numFmtId="0" fontId="13" fillId="0" borderId="0" xfId="54" applyFont="1" applyAlignment="1">
      <alignment vertical="center" wrapText="1"/>
    </xf>
    <xf numFmtId="4" fontId="11" fillId="0" borderId="0" xfId="54" applyNumberFormat="1" applyFont="1" applyAlignment="1">
      <alignment vertical="center"/>
    </xf>
    <xf numFmtId="4" fontId="12" fillId="0" borderId="0" xfId="54" applyNumberFormat="1" applyFont="1" applyAlignment="1">
      <alignment vertical="center"/>
    </xf>
    <xf numFmtId="40" fontId="12" fillId="0" borderId="0" xfId="54" applyNumberFormat="1" applyFont="1" applyAlignment="1">
      <alignment vertical="center"/>
    </xf>
    <xf numFmtId="0" fontId="11" fillId="26" borderId="0" xfId="54" applyFont="1" applyFill="1" applyAlignment="1">
      <alignment horizontal="center"/>
    </xf>
    <xf numFmtId="0" fontId="11" fillId="25" borderId="0" xfId="54" applyFont="1" applyFill="1"/>
    <xf numFmtId="38" fontId="11" fillId="25" borderId="0" xfId="54" applyNumberFormat="1" applyFont="1" applyFill="1"/>
    <xf numFmtId="0" fontId="14" fillId="25" borderId="0" xfId="54" applyFont="1" applyFill="1" applyAlignment="1">
      <alignment vertical="center"/>
    </xf>
    <xf numFmtId="0" fontId="11" fillId="26" borderId="0" xfId="54" applyFont="1" applyFill="1" applyAlignment="1">
      <alignment vertical="center"/>
    </xf>
    <xf numFmtId="0" fontId="11" fillId="25" borderId="0" xfId="54" applyFont="1" applyFill="1" applyAlignment="1">
      <alignment vertical="center" wrapText="1"/>
    </xf>
    <xf numFmtId="38" fontId="14" fillId="26" borderId="0" xfId="55" applyNumberFormat="1" applyFont="1" applyFill="1"/>
    <xf numFmtId="0" fontId="38" fillId="26" borderId="0" xfId="54" applyFont="1" applyFill="1"/>
    <xf numFmtId="0" fontId="38" fillId="26" borderId="0" xfId="54" applyFont="1" applyFill="1" applyAlignment="1">
      <alignment horizontal="right" vertical="center"/>
    </xf>
    <xf numFmtId="0" fontId="38" fillId="26" borderId="0" xfId="54" applyFont="1" applyFill="1" applyAlignment="1">
      <alignment vertical="center"/>
    </xf>
    <xf numFmtId="0" fontId="38" fillId="26" borderId="0" xfId="54" applyFont="1" applyFill="1" applyAlignment="1">
      <alignment vertical="top"/>
    </xf>
    <xf numFmtId="0" fontId="38" fillId="26" borderId="0" xfId="54" applyFont="1" applyFill="1" applyAlignment="1">
      <alignment horizontal="right" vertical="top"/>
    </xf>
    <xf numFmtId="169" fontId="41" fillId="26" borderId="0" xfId="54" applyNumberFormat="1" applyFont="1" applyFill="1" applyAlignment="1">
      <alignment vertical="top"/>
    </xf>
    <xf numFmtId="167" fontId="41" fillId="26" borderId="0" xfId="54" applyNumberFormat="1" applyFont="1" applyFill="1" applyAlignment="1">
      <alignment vertical="top"/>
    </xf>
    <xf numFmtId="171" fontId="41" fillId="26" borderId="0" xfId="54" applyNumberFormat="1" applyFont="1" applyFill="1" applyAlignment="1">
      <alignment vertical="top"/>
    </xf>
    <xf numFmtId="0" fontId="39" fillId="26" borderId="0" xfId="54" applyFont="1" applyFill="1" applyAlignment="1">
      <alignment horizontal="right" vertical="center"/>
    </xf>
    <xf numFmtId="0" fontId="39" fillId="26" borderId="0" xfId="54" applyFont="1" applyFill="1" applyAlignment="1">
      <alignment horizontal="right"/>
    </xf>
    <xf numFmtId="171" fontId="42" fillId="26" borderId="0" xfId="54" applyNumberFormat="1" applyFont="1" applyFill="1"/>
    <xf numFmtId="167" fontId="43" fillId="26" borderId="0" xfId="54" applyNumberFormat="1" applyFont="1" applyFill="1"/>
    <xf numFmtId="166" fontId="38" fillId="26" borderId="0" xfId="54" applyNumberFormat="1" applyFont="1" applyFill="1"/>
    <xf numFmtId="0" fontId="61" fillId="0" borderId="0" xfId="0" applyFont="1"/>
    <xf numFmtId="0" fontId="61" fillId="0" borderId="0" xfId="0" applyFont="1" applyAlignment="1">
      <alignment vertical="center"/>
    </xf>
    <xf numFmtId="0" fontId="63" fillId="25" borderId="0" xfId="0" applyFont="1" applyFill="1"/>
    <xf numFmtId="0" fontId="64" fillId="25" borderId="0" xfId="0" applyFont="1" applyFill="1"/>
    <xf numFmtId="0" fontId="64" fillId="26" borderId="0" xfId="0" applyFont="1" applyFill="1" applyAlignment="1">
      <alignment horizontal="center"/>
    </xf>
    <xf numFmtId="0" fontId="65" fillId="25" borderId="11" xfId="0" applyFont="1" applyFill="1" applyBorder="1"/>
    <xf numFmtId="0" fontId="66" fillId="25" borderId="11" xfId="0" applyFont="1" applyFill="1" applyBorder="1" applyAlignment="1">
      <alignment horizontal="left"/>
    </xf>
    <xf numFmtId="0" fontId="64" fillId="25" borderId="11" xfId="0" applyFont="1" applyFill="1" applyBorder="1" applyAlignment="1">
      <alignment horizontal="center"/>
    </xf>
    <xf numFmtId="0" fontId="64" fillId="26" borderId="11" xfId="0" applyFont="1" applyFill="1" applyBorder="1" applyAlignment="1">
      <alignment horizontal="center"/>
    </xf>
    <xf numFmtId="0" fontId="67" fillId="25" borderId="0" xfId="0" applyFont="1" applyFill="1"/>
    <xf numFmtId="0" fontId="68" fillId="26" borderId="0" xfId="0" applyFont="1" applyFill="1" applyAlignment="1">
      <alignment horizontal="center"/>
    </xf>
    <xf numFmtId="0" fontId="68" fillId="25" borderId="0" xfId="0" applyFont="1" applyFill="1" applyAlignment="1">
      <alignment horizontal="right" vertical="center"/>
    </xf>
    <xf numFmtId="0" fontId="66" fillId="25" borderId="0" xfId="0" applyFont="1" applyFill="1" applyAlignment="1">
      <alignment horizontal="right" vertical="center"/>
    </xf>
    <xf numFmtId="0" fontId="64" fillId="26" borderId="0" xfId="0" applyFont="1" applyFill="1" applyAlignment="1">
      <alignment horizontal="right" vertical="center"/>
    </xf>
    <xf numFmtId="0" fontId="64" fillId="26" borderId="0" xfId="0" applyFont="1" applyFill="1" applyAlignment="1">
      <alignment horizontal="right" vertical="center" readingOrder="2"/>
    </xf>
    <xf numFmtId="0" fontId="68" fillId="26" borderId="0" xfId="0" applyFont="1" applyFill="1" applyAlignment="1">
      <alignment horizontal="right" vertical="center"/>
    </xf>
    <xf numFmtId="0" fontId="68" fillId="25" borderId="0" xfId="0" applyFont="1" applyFill="1" applyAlignment="1">
      <alignment horizontal="right" vertical="top"/>
    </xf>
    <xf numFmtId="3" fontId="68" fillId="26" borderId="0" xfId="0" applyNumberFormat="1" applyFont="1" applyFill="1" applyAlignment="1">
      <alignment vertical="center"/>
    </xf>
    <xf numFmtId="0" fontId="68" fillId="25" borderId="0" xfId="0" applyFont="1" applyFill="1"/>
    <xf numFmtId="37" fontId="66" fillId="26" borderId="15" xfId="29" applyNumberFormat="1" applyFont="1" applyFill="1" applyBorder="1" applyAlignment="1">
      <alignment horizontal="right" vertical="center" indent="1"/>
    </xf>
    <xf numFmtId="0" fontId="67" fillId="26" borderId="0" xfId="0" applyFont="1" applyFill="1"/>
    <xf numFmtId="0" fontId="67" fillId="26" borderId="0" xfId="0" applyFont="1" applyFill="1" applyAlignment="1">
      <alignment horizontal="center"/>
    </xf>
    <xf numFmtId="166" fontId="67" fillId="26" borderId="0" xfId="0" applyNumberFormat="1" applyFont="1" applyFill="1"/>
    <xf numFmtId="0" fontId="64" fillId="0" borderId="0" xfId="0" applyFont="1"/>
    <xf numFmtId="0" fontId="63" fillId="0" borderId="0" xfId="0" applyFont="1"/>
    <xf numFmtId="0" fontId="64" fillId="26" borderId="0" xfId="0" applyFont="1" applyFill="1"/>
    <xf numFmtId="0" fontId="66" fillId="26" borderId="0" xfId="0" applyFont="1" applyFill="1"/>
    <xf numFmtId="166" fontId="68" fillId="26" borderId="0" xfId="0" applyNumberFormat="1" applyFont="1" applyFill="1"/>
    <xf numFmtId="0" fontId="63" fillId="26" borderId="0" xfId="0" applyFont="1" applyFill="1"/>
    <xf numFmtId="0" fontId="63" fillId="26" borderId="0" xfId="0" applyFont="1" applyFill="1" applyAlignment="1">
      <alignment horizontal="center"/>
    </xf>
    <xf numFmtId="166" fontId="63" fillId="26" borderId="0" xfId="0" applyNumberFormat="1" applyFont="1" applyFill="1"/>
    <xf numFmtId="166" fontId="63" fillId="25" borderId="0" xfId="0" applyNumberFormat="1" applyFont="1" applyFill="1"/>
    <xf numFmtId="170" fontId="61" fillId="0" borderId="0" xfId="29" applyNumberFormat="1" applyFont="1" applyBorder="1" applyAlignment="1"/>
    <xf numFmtId="170" fontId="61" fillId="0" borderId="0" xfId="29" applyNumberFormat="1" applyFont="1" applyAlignment="1"/>
    <xf numFmtId="0" fontId="62" fillId="26" borderId="0" xfId="29" applyNumberFormat="1" applyFont="1" applyFill="1" applyBorder="1" applyAlignment="1">
      <alignment horizontal="right" readingOrder="2"/>
    </xf>
    <xf numFmtId="170" fontId="61" fillId="26" borderId="11" xfId="29" applyNumberFormat="1" applyFont="1" applyFill="1" applyBorder="1"/>
    <xf numFmtId="170" fontId="61" fillId="0" borderId="0" xfId="29" applyNumberFormat="1" applyFont="1" applyBorder="1"/>
    <xf numFmtId="170" fontId="61" fillId="0" borderId="0" xfId="29" applyNumberFormat="1" applyFont="1"/>
    <xf numFmtId="0" fontId="62" fillId="26" borderId="13" xfId="54" applyFont="1" applyFill="1" applyBorder="1" applyAlignment="1">
      <alignment horizontal="center" vertical="center"/>
    </xf>
    <xf numFmtId="49" fontId="62" fillId="26" borderId="11" xfId="29" applyNumberFormat="1" applyFont="1" applyFill="1" applyBorder="1" applyAlignment="1">
      <alignment horizontal="center" vertical="center" wrapText="1" readingOrder="2"/>
    </xf>
    <xf numFmtId="0" fontId="61" fillId="0" borderId="0" xfId="54" applyFont="1"/>
    <xf numFmtId="0" fontId="61" fillId="26" borderId="0" xfId="54" applyFont="1" applyFill="1"/>
    <xf numFmtId="0" fontId="62" fillId="26" borderId="0" xfId="54" applyFont="1" applyFill="1" applyAlignment="1">
      <alignment horizontal="right" vertical="center" readingOrder="2"/>
    </xf>
    <xf numFmtId="170" fontId="61" fillId="26" borderId="0" xfId="29" applyNumberFormat="1" applyFont="1" applyFill="1" applyBorder="1" applyAlignment="1">
      <alignment horizontal="right" vertical="top" readingOrder="2"/>
    </xf>
    <xf numFmtId="0" fontId="62" fillId="26" borderId="0" xfId="54" applyFont="1" applyFill="1" applyAlignment="1">
      <alignment horizontal="right" vertical="top" readingOrder="2"/>
    </xf>
    <xf numFmtId="0" fontId="61" fillId="26" borderId="0" xfId="54" applyFont="1" applyFill="1" applyAlignment="1">
      <alignment horizontal="right" vertical="center" indent="1" readingOrder="2"/>
    </xf>
    <xf numFmtId="0" fontId="62" fillId="0" borderId="0" xfId="54" applyFont="1"/>
    <xf numFmtId="0" fontId="61" fillId="26" borderId="0" xfId="54" applyFont="1" applyFill="1" applyAlignment="1">
      <alignment vertical="center"/>
    </xf>
    <xf numFmtId="170" fontId="61" fillId="26" borderId="0" xfId="29" applyNumberFormat="1" applyFont="1" applyFill="1"/>
    <xf numFmtId="170" fontId="61" fillId="26" borderId="0" xfId="29" applyNumberFormat="1" applyFont="1" applyFill="1" applyBorder="1"/>
    <xf numFmtId="0" fontId="60" fillId="26" borderId="0" xfId="54" applyFont="1" applyFill="1"/>
    <xf numFmtId="170" fontId="69" fillId="26" borderId="0" xfId="29" applyNumberFormat="1" applyFont="1" applyFill="1" applyBorder="1" applyAlignment="1"/>
    <xf numFmtId="170" fontId="66" fillId="26" borderId="0" xfId="29" applyNumberFormat="1" applyFont="1" applyFill="1" applyBorder="1" applyAlignment="1">
      <alignment horizontal="center" vertical="center"/>
    </xf>
    <xf numFmtId="10" fontId="66" fillId="26" borderId="11" xfId="29" applyNumberFormat="1" applyFont="1" applyFill="1" applyBorder="1" applyAlignment="1">
      <alignment horizontal="center" vertical="center" wrapText="1"/>
    </xf>
    <xf numFmtId="170" fontId="66" fillId="26" borderId="11" xfId="29" applyNumberFormat="1" applyFont="1" applyFill="1" applyBorder="1" applyAlignment="1">
      <alignment horizontal="center" vertical="center" wrapText="1"/>
    </xf>
    <xf numFmtId="37" fontId="68" fillId="26" borderId="0" xfId="29" applyNumberFormat="1" applyFont="1" applyFill="1" applyAlignment="1">
      <alignment horizontal="right" vertical="center"/>
    </xf>
    <xf numFmtId="170" fontId="63" fillId="0" borderId="0" xfId="29" applyNumberFormat="1" applyFont="1" applyFill="1" applyBorder="1"/>
    <xf numFmtId="170" fontId="63" fillId="0" borderId="0" xfId="29" applyNumberFormat="1" applyFont="1" applyFill="1" applyBorder="1" applyAlignment="1">
      <alignment vertical="center"/>
    </xf>
    <xf numFmtId="170" fontId="63" fillId="26" borderId="0" xfId="29" applyNumberFormat="1" applyFont="1" applyFill="1" applyBorder="1"/>
    <xf numFmtId="10" fontId="63" fillId="26" borderId="0" xfId="29" applyNumberFormat="1" applyFont="1" applyFill="1" applyBorder="1"/>
    <xf numFmtId="0" fontId="10" fillId="0" borderId="0" xfId="0" applyFont="1" applyAlignment="1">
      <alignment horizontal="right"/>
    </xf>
    <xf numFmtId="0" fontId="73" fillId="0" borderId="0" xfId="44" applyFont="1" applyAlignment="1">
      <alignment horizontal="right" vertical="center"/>
    </xf>
    <xf numFmtId="0" fontId="73" fillId="0" borderId="0" xfId="44" applyFont="1" applyAlignment="1">
      <alignment horizontal="left" vertical="top"/>
    </xf>
    <xf numFmtId="0" fontId="75" fillId="0" borderId="0" xfId="44" applyFont="1" applyAlignment="1">
      <alignment horizontal="right" vertical="center"/>
    </xf>
    <xf numFmtId="3" fontId="75" fillId="0" borderId="0" xfId="44" applyNumberFormat="1" applyFont="1" applyAlignment="1">
      <alignment horizontal="left" vertical="top"/>
    </xf>
    <xf numFmtId="0" fontId="75" fillId="0" borderId="0" xfId="44" applyFont="1" applyAlignment="1">
      <alignment vertical="top"/>
    </xf>
    <xf numFmtId="3" fontId="75" fillId="0" borderId="0" xfId="44" applyNumberFormat="1" applyFont="1" applyAlignment="1">
      <alignment vertical="top"/>
    </xf>
    <xf numFmtId="3" fontId="73" fillId="0" borderId="0" xfId="44" applyNumberFormat="1" applyFont="1" applyAlignment="1">
      <alignment horizontal="left" vertical="top"/>
    </xf>
    <xf numFmtId="10" fontId="73" fillId="0" borderId="0" xfId="44" applyNumberFormat="1" applyFont="1" applyAlignment="1">
      <alignment horizontal="left" vertical="top"/>
    </xf>
    <xf numFmtId="0" fontId="10" fillId="0" borderId="0" xfId="0" applyFont="1"/>
    <xf numFmtId="0" fontId="63" fillId="0" borderId="0" xfId="54" applyFont="1"/>
    <xf numFmtId="0" fontId="63" fillId="0" borderId="0" xfId="54" applyFont="1" applyAlignment="1">
      <alignment horizontal="center"/>
    </xf>
    <xf numFmtId="37" fontId="68" fillId="26" borderId="0" xfId="29" applyNumberFormat="1" applyFont="1" applyFill="1" applyBorder="1" applyAlignment="1">
      <alignment horizontal="right" vertical="center"/>
    </xf>
    <xf numFmtId="0" fontId="68" fillId="0" borderId="33" xfId="29" applyNumberFormat="1" applyFont="1" applyFill="1" applyBorder="1" applyAlignment="1">
      <alignment horizontal="center" vertical="center"/>
    </xf>
    <xf numFmtId="0" fontId="68" fillId="0" borderId="33" xfId="29" applyNumberFormat="1" applyFont="1" applyFill="1" applyBorder="1" applyAlignment="1">
      <alignment horizontal="right" vertical="center"/>
    </xf>
    <xf numFmtId="0" fontId="63" fillId="26" borderId="0" xfId="54" applyFont="1" applyFill="1" applyAlignment="1">
      <alignment horizontal="center"/>
    </xf>
    <xf numFmtId="0" fontId="64" fillId="26" borderId="13" xfId="54" applyFont="1" applyFill="1" applyBorder="1" applyAlignment="1">
      <alignment horizontal="center" vertical="center"/>
    </xf>
    <xf numFmtId="37" fontId="66" fillId="26" borderId="15" xfId="29" applyNumberFormat="1" applyFont="1" applyFill="1" applyBorder="1" applyAlignment="1">
      <alignment horizontal="right" vertical="center"/>
    </xf>
    <xf numFmtId="0" fontId="63" fillId="26" borderId="0" xfId="54" applyFont="1" applyFill="1"/>
    <xf numFmtId="0" fontId="62" fillId="26" borderId="0" xfId="54" applyFont="1" applyFill="1" applyAlignment="1">
      <alignment horizontal="center" vertical="center"/>
    </xf>
    <xf numFmtId="0" fontId="78" fillId="26" borderId="0" xfId="29" applyNumberFormat="1" applyFont="1" applyFill="1" applyBorder="1" applyAlignment="1">
      <alignment horizontal="right" vertical="top" readingOrder="2"/>
    </xf>
    <xf numFmtId="0" fontId="66" fillId="26" borderId="12" xfId="54" applyFont="1" applyFill="1" applyBorder="1" applyAlignment="1">
      <alignment vertical="center"/>
    </xf>
    <xf numFmtId="0" fontId="67" fillId="26" borderId="0" xfId="54" applyFont="1" applyFill="1"/>
    <xf numFmtId="170" fontId="63" fillId="26" borderId="0" xfId="29" applyNumberFormat="1" applyFont="1" applyFill="1" applyBorder="1" applyAlignment="1">
      <alignment horizontal="center"/>
    </xf>
    <xf numFmtId="0" fontId="66" fillId="26" borderId="0" xfId="54" applyFont="1" applyFill="1" applyAlignment="1">
      <alignment vertical="center"/>
    </xf>
    <xf numFmtId="0" fontId="64" fillId="0" borderId="0" xfId="54" applyFont="1" applyAlignment="1" applyProtection="1">
      <alignment vertical="center"/>
      <protection locked="0"/>
    </xf>
    <xf numFmtId="0" fontId="81" fillId="0" borderId="0" xfId="54" applyFont="1" applyAlignment="1" applyProtection="1">
      <alignment vertical="center"/>
      <protection locked="0"/>
    </xf>
    <xf numFmtId="170" fontId="63" fillId="26" borderId="0" xfId="29" applyNumberFormat="1" applyFont="1" applyFill="1" applyAlignment="1">
      <alignment horizontal="center"/>
    </xf>
    <xf numFmtId="0" fontId="66" fillId="26" borderId="0" xfId="29" applyNumberFormat="1" applyFont="1" applyFill="1" applyBorder="1" applyAlignment="1">
      <alignment horizontal="right" vertical="center"/>
    </xf>
    <xf numFmtId="0" fontId="66" fillId="26" borderId="0" xfId="54" applyFont="1" applyFill="1" applyAlignment="1">
      <alignment horizontal="right" vertical="center"/>
    </xf>
    <xf numFmtId="0" fontId="78" fillId="26" borderId="0" xfId="29" applyNumberFormat="1" applyFont="1" applyFill="1" applyBorder="1" applyAlignment="1">
      <alignment horizontal="right" vertical="center" readingOrder="2"/>
    </xf>
    <xf numFmtId="170" fontId="67" fillId="26" borderId="0" xfId="29" applyNumberFormat="1" applyFont="1" applyFill="1" applyAlignment="1">
      <alignment horizontal="center"/>
    </xf>
    <xf numFmtId="0" fontId="68" fillId="0" borderId="32" xfId="29" applyNumberFormat="1" applyFont="1" applyFill="1" applyBorder="1" applyAlignment="1">
      <alignment horizontal="center" vertical="center"/>
    </xf>
    <xf numFmtId="0" fontId="67" fillId="26" borderId="11" xfId="54" applyFont="1" applyFill="1" applyBorder="1"/>
    <xf numFmtId="0" fontId="67" fillId="0" borderId="0" xfId="54" applyFont="1" applyAlignment="1" applyProtection="1">
      <alignment vertical="center"/>
      <protection locked="0"/>
    </xf>
    <xf numFmtId="0" fontId="63" fillId="0" borderId="0" xfId="54" applyFont="1" applyAlignment="1" applyProtection="1">
      <alignment vertical="center"/>
      <protection locked="0"/>
    </xf>
    <xf numFmtId="0" fontId="63" fillId="0" borderId="0" xfId="54" applyFont="1" applyAlignment="1" applyProtection="1">
      <alignment horizontal="center" vertical="center"/>
      <protection locked="0"/>
    </xf>
    <xf numFmtId="9" fontId="63" fillId="0" borderId="0" xfId="29" applyNumberFormat="1" applyFont="1" applyFill="1" applyBorder="1"/>
    <xf numFmtId="37" fontId="61" fillId="26" borderId="0" xfId="54" applyNumberFormat="1" applyFont="1" applyFill="1" applyAlignment="1">
      <alignment vertical="center"/>
    </xf>
    <xf numFmtId="0" fontId="61" fillId="26" borderId="11" xfId="54" applyFont="1" applyFill="1" applyBorder="1" applyAlignment="1">
      <alignment horizontal="center" vertical="center"/>
    </xf>
    <xf numFmtId="0" fontId="61" fillId="26" borderId="0" xfId="54" applyFont="1" applyFill="1" applyAlignment="1">
      <alignment horizontal="center" vertical="center"/>
    </xf>
    <xf numFmtId="43" fontId="61" fillId="26" borderId="0" xfId="54" applyNumberFormat="1" applyFont="1" applyFill="1" applyAlignment="1">
      <alignment horizontal="center" vertical="center" wrapText="1"/>
    </xf>
    <xf numFmtId="43" fontId="63" fillId="26" borderId="0" xfId="54" applyNumberFormat="1" applyFont="1" applyFill="1" applyAlignment="1">
      <alignment vertical="center" wrapText="1"/>
    </xf>
    <xf numFmtId="0" fontId="63" fillId="26" borderId="0" xfId="54" applyFont="1" applyFill="1" applyAlignment="1">
      <alignment horizontal="center" vertical="center" wrapText="1"/>
    </xf>
    <xf numFmtId="0" fontId="63" fillId="0" borderId="0" xfId="54" applyFont="1" applyAlignment="1">
      <alignment vertical="top"/>
    </xf>
    <xf numFmtId="0" fontId="64" fillId="26" borderId="0" xfId="54" applyFont="1" applyFill="1" applyAlignment="1">
      <alignment horizontal="right" vertical="top" readingOrder="2"/>
    </xf>
    <xf numFmtId="37" fontId="68" fillId="26" borderId="0" xfId="53" applyNumberFormat="1" applyFont="1" applyFill="1" applyBorder="1" applyAlignment="1">
      <alignment vertical="center"/>
    </xf>
    <xf numFmtId="0" fontId="0" fillId="59" borderId="0" xfId="0" applyFill="1"/>
    <xf numFmtId="168" fontId="62" fillId="26" borderId="13" xfId="54" applyNumberFormat="1" applyFont="1" applyFill="1" applyBorder="1" applyAlignment="1">
      <alignment horizontal="center" vertical="center" wrapText="1"/>
    </xf>
    <xf numFmtId="43" fontId="62" fillId="26" borderId="0" xfId="54" applyNumberFormat="1" applyFont="1" applyFill="1" applyAlignment="1">
      <alignment horizontal="right" vertical="center"/>
    </xf>
    <xf numFmtId="43" fontId="62" fillId="26" borderId="0" xfId="54" applyNumberFormat="1" applyFont="1" applyFill="1" applyAlignment="1">
      <alignment horizontal="center" vertical="center"/>
    </xf>
    <xf numFmtId="0" fontId="62" fillId="26" borderId="11" xfId="52" applyFont="1" applyFill="1" applyBorder="1" applyAlignment="1" applyProtection="1">
      <alignment horizontal="right"/>
      <protection locked="0"/>
    </xf>
    <xf numFmtId="43" fontId="61" fillId="26" borderId="11" xfId="54" applyNumberFormat="1" applyFont="1" applyFill="1" applyBorder="1" applyAlignment="1">
      <alignment horizontal="right" vertical="center" wrapText="1"/>
    </xf>
    <xf numFmtId="0" fontId="61" fillId="0" borderId="0" xfId="54" applyFont="1" applyAlignment="1">
      <alignment vertical="center"/>
    </xf>
    <xf numFmtId="0" fontId="60" fillId="26" borderId="0" xfId="54" applyFont="1" applyFill="1" applyAlignment="1">
      <alignment horizontal="right"/>
    </xf>
    <xf numFmtId="43" fontId="61" fillId="26" borderId="0" xfId="54" applyNumberFormat="1" applyFont="1" applyFill="1" applyAlignment="1">
      <alignment horizontal="right" vertical="center" wrapText="1"/>
    </xf>
    <xf numFmtId="0" fontId="66" fillId="26" borderId="0" xfId="54" applyFont="1" applyFill="1" applyAlignment="1">
      <alignment vertical="top" wrapText="1"/>
    </xf>
    <xf numFmtId="0" fontId="91" fillId="0" borderId="36" xfId="101" applyFont="1" applyBorder="1" applyAlignment="1">
      <alignment vertical="top"/>
    </xf>
    <xf numFmtId="0" fontId="82" fillId="0" borderId="36" xfId="101" applyBorder="1" applyAlignment="1">
      <alignment vertical="top"/>
    </xf>
    <xf numFmtId="3" fontId="90" fillId="0" borderId="36" xfId="101" applyNumberFormat="1" applyFont="1" applyBorder="1" applyAlignment="1">
      <alignment vertical="top"/>
    </xf>
    <xf numFmtId="3" fontId="90" fillId="0" borderId="36" xfId="101" applyNumberFormat="1" applyFont="1" applyBorder="1" applyAlignment="1">
      <alignment horizontal="left" vertical="top"/>
    </xf>
    <xf numFmtId="49" fontId="62" fillId="26" borderId="13" xfId="29" applyNumberFormat="1" applyFont="1" applyFill="1" applyBorder="1" applyAlignment="1">
      <alignment horizontal="right" vertical="center" wrapText="1" indent="3"/>
    </xf>
    <xf numFmtId="38" fontId="61" fillId="0" borderId="0" xfId="54" applyNumberFormat="1" applyFont="1" applyAlignment="1">
      <alignment vertical="center"/>
    </xf>
    <xf numFmtId="43" fontId="62" fillId="26" borderId="0" xfId="54" applyNumberFormat="1" applyFont="1" applyFill="1" applyAlignment="1">
      <alignment horizontal="center" vertical="center" wrapText="1"/>
    </xf>
    <xf numFmtId="43" fontId="62" fillId="26" borderId="0" xfId="54" applyNumberFormat="1" applyFont="1" applyFill="1" applyAlignment="1">
      <alignment horizontal="right" vertical="center" wrapText="1"/>
    </xf>
    <xf numFmtId="0" fontId="61" fillId="26" borderId="0" xfId="54" applyFont="1" applyFill="1" applyAlignment="1">
      <alignment horizontal="center" vertical="center" wrapText="1"/>
    </xf>
    <xf numFmtId="0" fontId="70" fillId="26" borderId="0" xfId="54" applyFont="1" applyFill="1" applyAlignment="1">
      <alignment horizontal="center" vertical="center" wrapText="1"/>
    </xf>
    <xf numFmtId="38" fontId="80" fillId="26" borderId="0" xfId="29" applyNumberFormat="1" applyFont="1" applyFill="1" applyBorder="1" applyAlignment="1">
      <alignment vertical="center"/>
    </xf>
    <xf numFmtId="0" fontId="62" fillId="26" borderId="0" xfId="54" applyFont="1" applyFill="1"/>
    <xf numFmtId="3" fontId="61" fillId="0" borderId="0" xfId="54" applyNumberFormat="1" applyFont="1" applyAlignment="1">
      <alignment vertical="center"/>
    </xf>
    <xf numFmtId="4" fontId="61" fillId="0" borderId="0" xfId="54" applyNumberFormat="1" applyFont="1" applyAlignment="1">
      <alignment vertical="center"/>
    </xf>
    <xf numFmtId="0" fontId="63" fillId="26" borderId="0" xfId="54" applyFont="1" applyFill="1" applyAlignment="1">
      <alignment vertical="top"/>
    </xf>
    <xf numFmtId="0" fontId="78" fillId="26" borderId="0" xfId="54" applyFont="1" applyFill="1"/>
    <xf numFmtId="0" fontId="79" fillId="26" borderId="0" xfId="54" applyFont="1" applyFill="1"/>
    <xf numFmtId="0" fontId="64" fillId="26" borderId="0" xfId="54" applyFont="1" applyFill="1" applyAlignment="1">
      <alignment horizontal="left"/>
    </xf>
    <xf numFmtId="49" fontId="62" fillId="26" borderId="13" xfId="55" applyNumberFormat="1" applyFont="1" applyFill="1" applyBorder="1" applyAlignment="1">
      <alignment horizontal="right" vertical="center" wrapText="1" indent="3" readingOrder="1"/>
    </xf>
    <xf numFmtId="43" fontId="61" fillId="0" borderId="0" xfId="54" applyNumberFormat="1" applyFont="1" applyAlignment="1">
      <alignment horizontal="right" vertical="center" wrapText="1"/>
    </xf>
    <xf numFmtId="43" fontId="62" fillId="26" borderId="12" xfId="54" applyNumberFormat="1" applyFont="1" applyFill="1" applyBorder="1" applyAlignment="1">
      <alignment horizontal="center" vertical="center"/>
    </xf>
    <xf numFmtId="43" fontId="62" fillId="26" borderId="12" xfId="54" applyNumberFormat="1" applyFont="1" applyFill="1" applyBorder="1" applyAlignment="1">
      <alignment horizontal="right" vertical="center"/>
    </xf>
    <xf numFmtId="43" fontId="64" fillId="26" borderId="0" xfId="54" applyNumberFormat="1" applyFont="1" applyFill="1" applyAlignment="1">
      <alignment horizontal="center" vertical="center" wrapText="1"/>
    </xf>
    <xf numFmtId="0" fontId="79" fillId="0" borderId="0" xfId="0" applyFont="1"/>
    <xf numFmtId="0" fontId="62" fillId="26" borderId="13" xfId="0" applyFont="1" applyFill="1" applyBorder="1" applyAlignment="1">
      <alignment horizontal="center" vertical="center"/>
    </xf>
    <xf numFmtId="0" fontId="61" fillId="26" borderId="13" xfId="0" applyFont="1" applyFill="1" applyBorder="1"/>
    <xf numFmtId="0" fontId="61" fillId="26" borderId="0" xfId="0" applyFont="1" applyFill="1" applyAlignment="1">
      <alignment vertical="center"/>
    </xf>
    <xf numFmtId="170" fontId="61" fillId="26" borderId="0" xfId="33" applyNumberFormat="1" applyFont="1" applyFill="1" applyBorder="1"/>
    <xf numFmtId="0" fontId="61" fillId="26" borderId="11" xfId="0" applyFont="1" applyFill="1" applyBorder="1" applyAlignment="1">
      <alignment vertical="center"/>
    </xf>
    <xf numFmtId="0" fontId="62" fillId="26" borderId="0" xfId="0" applyFont="1" applyFill="1" applyAlignment="1">
      <alignment vertical="center"/>
    </xf>
    <xf numFmtId="0" fontId="63" fillId="26" borderId="0" xfId="0" applyFont="1" applyFill="1" applyAlignment="1">
      <alignment horizontal="right"/>
    </xf>
    <xf numFmtId="0" fontId="63" fillId="0" borderId="0" xfId="0" applyFont="1" applyAlignment="1">
      <alignment horizontal="right"/>
    </xf>
    <xf numFmtId="3" fontId="11" fillId="0" borderId="0" xfId="54" applyNumberFormat="1" applyFont="1" applyAlignment="1">
      <alignment vertical="center"/>
    </xf>
    <xf numFmtId="3" fontId="12" fillId="0" borderId="0" xfId="54" applyNumberFormat="1" applyFont="1" applyAlignment="1">
      <alignment vertical="center"/>
    </xf>
    <xf numFmtId="0" fontId="73" fillId="0" borderId="26" xfId="101" applyFont="1" applyBorder="1" applyAlignment="1">
      <alignment vertical="top"/>
    </xf>
    <xf numFmtId="0" fontId="82" fillId="0" borderId="0" xfId="101" applyAlignment="1">
      <alignment horizontal="left" vertical="top"/>
    </xf>
    <xf numFmtId="0" fontId="73" fillId="0" borderId="0" xfId="101" applyFont="1" applyAlignment="1">
      <alignment horizontal="left" vertical="top"/>
    </xf>
    <xf numFmtId="0" fontId="73" fillId="0" borderId="0" xfId="101" applyFont="1" applyAlignment="1">
      <alignment horizontal="right" vertical="top"/>
    </xf>
    <xf numFmtId="0" fontId="73" fillId="0" borderId="0" xfId="101" applyFont="1" applyAlignment="1">
      <alignment horizontal="center" vertical="top"/>
    </xf>
    <xf numFmtId="0" fontId="72" fillId="0" borderId="25" xfId="101" applyFont="1" applyBorder="1" applyAlignment="1">
      <alignment horizontal="left" vertical="top"/>
    </xf>
    <xf numFmtId="0" fontId="73" fillId="0" borderId="26" xfId="101" applyFont="1" applyBorder="1" applyAlignment="1">
      <alignment horizontal="left" vertical="top"/>
    </xf>
    <xf numFmtId="0" fontId="72" fillId="0" borderId="25" xfId="101" applyFont="1" applyBorder="1" applyAlignment="1">
      <alignment vertical="top"/>
    </xf>
    <xf numFmtId="0" fontId="73" fillId="0" borderId="0" xfId="101" applyFont="1" applyAlignment="1">
      <alignment vertical="top"/>
    </xf>
    <xf numFmtId="3" fontId="73" fillId="0" borderId="0" xfId="101" applyNumberFormat="1" applyFont="1" applyAlignment="1">
      <alignment horizontal="left" vertical="top"/>
    </xf>
    <xf numFmtId="3" fontId="73" fillId="0" borderId="0" xfId="101" applyNumberFormat="1" applyFont="1" applyAlignment="1">
      <alignment vertical="top"/>
    </xf>
    <xf numFmtId="0" fontId="73" fillId="0" borderId="26" xfId="101" applyFont="1" applyBorder="1" applyAlignment="1">
      <alignment horizontal="left" vertical="top" wrapText="1"/>
    </xf>
    <xf numFmtId="3" fontId="73" fillId="0" borderId="26" xfId="101" applyNumberFormat="1" applyFont="1" applyBorder="1" applyAlignment="1">
      <alignment horizontal="left" vertical="top" wrapText="1"/>
    </xf>
    <xf numFmtId="0" fontId="73" fillId="0" borderId="0" xfId="101" applyFont="1" applyAlignment="1">
      <alignment horizontal="left" vertical="top" wrapText="1"/>
    </xf>
    <xf numFmtId="3" fontId="73" fillId="0" borderId="0" xfId="101" applyNumberFormat="1" applyFont="1" applyAlignment="1">
      <alignment horizontal="left" vertical="top" wrapText="1"/>
    </xf>
    <xf numFmtId="3" fontId="73" fillId="0" borderId="0" xfId="101" applyNumberFormat="1" applyFont="1" applyAlignment="1">
      <alignment horizontal="center" vertical="top"/>
    </xf>
    <xf numFmtId="0" fontId="73" fillId="0" borderId="26" xfId="101" applyFont="1" applyBorder="1" applyAlignment="1">
      <alignment vertical="top" wrapText="1"/>
    </xf>
    <xf numFmtId="3" fontId="73" fillId="0" borderId="26" xfId="101" applyNumberFormat="1" applyFont="1" applyBorder="1" applyAlignment="1">
      <alignment vertical="top" wrapText="1"/>
    </xf>
    <xf numFmtId="0" fontId="73" fillId="0" borderId="0" xfId="101" applyFont="1" applyAlignment="1">
      <alignment vertical="top" wrapText="1"/>
    </xf>
    <xf numFmtId="3" fontId="73" fillId="0" borderId="0" xfId="101" applyNumberFormat="1" applyFont="1" applyAlignment="1">
      <alignment vertical="top" wrapText="1"/>
    </xf>
    <xf numFmtId="0" fontId="73" fillId="0" borderId="0" xfId="54" applyFont="1" applyAlignment="1">
      <alignment horizontal="right" vertical="center"/>
    </xf>
    <xf numFmtId="0" fontId="66" fillId="26" borderId="0" xfId="29" applyNumberFormat="1" applyFont="1" applyFill="1" applyBorder="1" applyAlignment="1">
      <alignment vertical="center"/>
    </xf>
    <xf numFmtId="0" fontId="66" fillId="26" borderId="0" xfId="29" applyNumberFormat="1" applyFont="1" applyFill="1" applyBorder="1" applyAlignment="1">
      <alignment horizontal="right" vertical="center" wrapText="1"/>
    </xf>
    <xf numFmtId="0" fontId="82" fillId="0" borderId="0" xfId="101"/>
    <xf numFmtId="0" fontId="74" fillId="0" borderId="25" xfId="101" applyFont="1" applyBorder="1" applyAlignment="1">
      <alignment horizontal="left" vertical="top" wrapText="1"/>
    </xf>
    <xf numFmtId="0" fontId="74" fillId="0" borderId="25" xfId="101" applyFont="1" applyBorder="1" applyAlignment="1">
      <alignment horizontal="center" vertical="top" wrapText="1"/>
    </xf>
    <xf numFmtId="0" fontId="73" fillId="0" borderId="26" xfId="101" applyFont="1" applyBorder="1" applyAlignment="1">
      <alignment horizontal="right" vertical="top"/>
    </xf>
    <xf numFmtId="0" fontId="82" fillId="0" borderId="26" xfId="101" applyBorder="1" applyAlignment="1">
      <alignment horizontal="left" vertical="top"/>
    </xf>
    <xf numFmtId="0" fontId="73" fillId="0" borderId="39" xfId="101" applyFont="1" applyBorder="1" applyAlignment="1">
      <alignment horizontal="left" vertical="top"/>
    </xf>
    <xf numFmtId="0" fontId="73" fillId="0" borderId="39" xfId="101" applyFont="1" applyBorder="1" applyAlignment="1">
      <alignment horizontal="left" vertical="top" wrapText="1"/>
    </xf>
    <xf numFmtId="3" fontId="73" fillId="0" borderId="39" xfId="101" applyNumberFormat="1" applyFont="1" applyBorder="1" applyAlignment="1">
      <alignment horizontal="left" vertical="top" wrapText="1"/>
    </xf>
    <xf numFmtId="10" fontId="73" fillId="0" borderId="26" xfId="101" applyNumberFormat="1" applyFont="1" applyBorder="1" applyAlignment="1">
      <alignment horizontal="left" vertical="top" wrapText="1"/>
    </xf>
    <xf numFmtId="3" fontId="73" fillId="0" borderId="26" xfId="101" applyNumberFormat="1" applyFont="1" applyBorder="1" applyAlignment="1">
      <alignment horizontal="left" vertical="top"/>
    </xf>
    <xf numFmtId="10" fontId="73" fillId="0" borderId="26" xfId="101" applyNumberFormat="1" applyFont="1" applyBorder="1" applyAlignment="1">
      <alignment horizontal="left" vertical="top"/>
    </xf>
    <xf numFmtId="10" fontId="73" fillId="0" borderId="0" xfId="101" applyNumberFormat="1" applyFont="1" applyAlignment="1">
      <alignment horizontal="left" vertical="top"/>
    </xf>
    <xf numFmtId="3" fontId="73" fillId="0" borderId="39" xfId="101" applyNumberFormat="1" applyFont="1" applyBorder="1" applyAlignment="1">
      <alignment horizontal="left" vertical="top"/>
    </xf>
    <xf numFmtId="0" fontId="73" fillId="0" borderId="26" xfId="54" applyFont="1" applyBorder="1" applyAlignment="1">
      <alignment horizontal="right" vertical="center"/>
    </xf>
    <xf numFmtId="0" fontId="10" fillId="0" borderId="0" xfId="54"/>
    <xf numFmtId="0" fontId="75" fillId="0" borderId="26" xfId="101" applyFont="1" applyBorder="1" applyAlignment="1">
      <alignment horizontal="left" vertical="top"/>
    </xf>
    <xf numFmtId="0" fontId="75" fillId="0" borderId="26" xfId="101" applyFont="1" applyBorder="1" applyAlignment="1">
      <alignment horizontal="right" vertical="top"/>
    </xf>
    <xf numFmtId="0" fontId="75" fillId="0" borderId="0" xfId="101" applyFont="1" applyAlignment="1">
      <alignment horizontal="left" vertical="top"/>
    </xf>
    <xf numFmtId="0" fontId="75" fillId="0" borderId="0" xfId="101" applyFont="1" applyAlignment="1">
      <alignment horizontal="right" vertical="top"/>
    </xf>
    <xf numFmtId="0" fontId="75" fillId="0" borderId="26" xfId="101" applyFont="1" applyBorder="1" applyAlignment="1">
      <alignment vertical="top"/>
    </xf>
    <xf numFmtId="0" fontId="75" fillId="0" borderId="0" xfId="101" applyFont="1" applyAlignment="1">
      <alignment vertical="top"/>
    </xf>
    <xf numFmtId="3" fontId="75" fillId="0" borderId="26" xfId="101" applyNumberFormat="1" applyFont="1" applyBorder="1" applyAlignment="1">
      <alignment horizontal="left" vertical="top"/>
    </xf>
    <xf numFmtId="3" fontId="75" fillId="0" borderId="0" xfId="101" applyNumberFormat="1" applyFont="1" applyAlignment="1">
      <alignment horizontal="left" vertical="top"/>
    </xf>
    <xf numFmtId="3" fontId="75" fillId="0" borderId="26" xfId="101" applyNumberFormat="1" applyFont="1" applyBorder="1" applyAlignment="1">
      <alignment vertical="top"/>
    </xf>
    <xf numFmtId="3" fontId="75" fillId="0" borderId="0" xfId="101" applyNumberFormat="1" applyFont="1" applyAlignment="1">
      <alignment vertical="top"/>
    </xf>
    <xf numFmtId="0" fontId="77" fillId="0" borderId="0" xfId="101" applyFont="1" applyAlignment="1">
      <alignment horizontal="left" vertical="top"/>
    </xf>
    <xf numFmtId="3" fontId="77" fillId="0" borderId="27" xfId="101" applyNumberFormat="1" applyFont="1" applyBorder="1" applyAlignment="1">
      <alignment horizontal="left" vertical="top"/>
    </xf>
    <xf numFmtId="3" fontId="77" fillId="0" borderId="0" xfId="101" applyNumberFormat="1" applyFont="1" applyAlignment="1">
      <alignment horizontal="left" vertical="top"/>
    </xf>
    <xf numFmtId="0" fontId="76" fillId="0" borderId="0" xfId="54" applyFont="1"/>
    <xf numFmtId="0" fontId="77" fillId="0" borderId="0" xfId="54" applyFont="1" applyAlignment="1">
      <alignment horizontal="right" vertical="center"/>
    </xf>
    <xf numFmtId="0" fontId="91" fillId="0" borderId="34" xfId="101" applyFont="1" applyBorder="1" applyAlignment="1">
      <alignment horizontal="left" vertical="top"/>
    </xf>
    <xf numFmtId="0" fontId="73" fillId="0" borderId="27" xfId="101" applyFont="1" applyBorder="1" applyAlignment="1">
      <alignment horizontal="left" vertical="top"/>
    </xf>
    <xf numFmtId="0" fontId="82" fillId="0" borderId="0" xfId="101" applyAlignment="1">
      <alignment vertical="top"/>
    </xf>
    <xf numFmtId="0" fontId="91" fillId="0" borderId="38" xfId="101" applyFont="1" applyBorder="1" applyAlignment="1">
      <alignment vertical="top"/>
    </xf>
    <xf numFmtId="0" fontId="91" fillId="0" borderId="40" xfId="101" applyFont="1" applyBorder="1" applyAlignment="1">
      <alignment vertical="top"/>
    </xf>
    <xf numFmtId="0" fontId="73" fillId="0" borderId="37" xfId="101" applyFont="1" applyBorder="1" applyAlignment="1">
      <alignment vertical="top"/>
    </xf>
    <xf numFmtId="0" fontId="91" fillId="0" borderId="38" xfId="101" applyFont="1" applyBorder="1" applyAlignment="1">
      <alignment horizontal="center" vertical="top"/>
    </xf>
    <xf numFmtId="3" fontId="73" fillId="0" borderId="37" xfId="101" applyNumberFormat="1" applyFont="1" applyBorder="1" applyAlignment="1">
      <alignment vertical="top"/>
    </xf>
    <xf numFmtId="3" fontId="73" fillId="0" borderId="0" xfId="101" applyNumberFormat="1" applyFont="1" applyAlignment="1">
      <alignment horizontal="right" vertical="top"/>
    </xf>
    <xf numFmtId="0" fontId="73" fillId="0" borderId="27" xfId="101" applyFont="1" applyBorder="1" applyAlignment="1">
      <alignment vertical="top"/>
    </xf>
    <xf numFmtId="3" fontId="73" fillId="0" borderId="27" xfId="101" applyNumberFormat="1" applyFont="1" applyBorder="1" applyAlignment="1">
      <alignment vertical="top"/>
    </xf>
    <xf numFmtId="3" fontId="73" fillId="0" borderId="27" xfId="101" applyNumberFormat="1" applyFont="1" applyBorder="1" applyAlignment="1">
      <alignment horizontal="left" vertical="top"/>
    </xf>
    <xf numFmtId="0" fontId="91" fillId="0" borderId="35" xfId="101" applyFont="1" applyBorder="1" applyAlignment="1">
      <alignment horizontal="center" vertical="top"/>
    </xf>
    <xf numFmtId="0" fontId="90" fillId="0" borderId="36" xfId="101" applyFont="1" applyBorder="1" applyAlignment="1">
      <alignment horizontal="left" vertical="top"/>
    </xf>
    <xf numFmtId="0" fontId="90" fillId="0" borderId="36" xfId="101" applyFont="1" applyBorder="1" applyAlignment="1">
      <alignment vertical="top"/>
    </xf>
    <xf numFmtId="0" fontId="10" fillId="0" borderId="0" xfId="0" applyFont="1" applyAlignment="1">
      <alignment horizontal="right" readingOrder="2"/>
    </xf>
    <xf numFmtId="0" fontId="0" fillId="0" borderId="0" xfId="0" applyAlignment="1">
      <alignment wrapText="1"/>
    </xf>
    <xf numFmtId="0" fontId="91" fillId="0" borderId="34" xfId="101" applyFont="1" applyBorder="1" applyAlignment="1">
      <alignment horizontal="center" vertical="top"/>
    </xf>
    <xf numFmtId="0" fontId="91" fillId="0" borderId="42" xfId="101" applyFont="1" applyBorder="1" applyAlignment="1">
      <alignment vertical="top"/>
    </xf>
    <xf numFmtId="0" fontId="91" fillId="0" borderId="41" xfId="101" applyFont="1" applyBorder="1" applyAlignment="1">
      <alignment vertical="top"/>
    </xf>
    <xf numFmtId="0" fontId="82" fillId="0" borderId="37" xfId="101" applyBorder="1" applyAlignment="1">
      <alignment vertical="top"/>
    </xf>
    <xf numFmtId="0" fontId="68" fillId="0" borderId="0" xfId="29" applyNumberFormat="1" applyFont="1" applyFill="1" applyBorder="1" applyAlignment="1">
      <alignment horizontal="center" vertical="center"/>
    </xf>
    <xf numFmtId="0" fontId="10" fillId="0" borderId="0" xfId="54" applyAlignment="1">
      <alignment horizontal="right" readingOrder="2"/>
    </xf>
    <xf numFmtId="165" fontId="63" fillId="0" borderId="0" xfId="29" applyNumberFormat="1" applyFont="1" applyFill="1" applyProtection="1">
      <protection locked="0"/>
    </xf>
    <xf numFmtId="0" fontId="94" fillId="0" borderId="0" xfId="0" applyFont="1" applyAlignment="1">
      <alignment horizontal="left"/>
    </xf>
    <xf numFmtId="177" fontId="94" fillId="0" borderId="0" xfId="0" applyNumberFormat="1" applyFont="1" applyAlignment="1">
      <alignment horizontal="right"/>
    </xf>
    <xf numFmtId="166" fontId="64" fillId="25" borderId="11" xfId="0" applyNumberFormat="1" applyFont="1" applyFill="1" applyBorder="1" applyAlignment="1">
      <alignment horizontal="right" vertical="center" indent="1"/>
    </xf>
    <xf numFmtId="0" fontId="64" fillId="25" borderId="0" xfId="0" applyFont="1" applyFill="1" applyAlignment="1">
      <alignment horizontal="right" vertical="center"/>
    </xf>
    <xf numFmtId="170" fontId="64" fillId="26" borderId="11" xfId="29" applyNumberFormat="1" applyFont="1" applyFill="1" applyBorder="1" applyAlignment="1">
      <alignment horizontal="left" readingOrder="2"/>
    </xf>
    <xf numFmtId="0" fontId="66" fillId="26" borderId="0" xfId="29" applyNumberFormat="1" applyFont="1" applyFill="1" applyBorder="1" applyAlignment="1">
      <alignment horizontal="right" vertical="center" readingOrder="2"/>
    </xf>
    <xf numFmtId="170" fontId="66" fillId="26" borderId="11" xfId="29" applyNumberFormat="1" applyFont="1" applyFill="1" applyBorder="1" applyAlignment="1">
      <alignment horizontal="right" vertical="center" wrapText="1" indent="1"/>
    </xf>
    <xf numFmtId="0" fontId="62" fillId="26" borderId="0" xfId="52" applyFont="1" applyFill="1" applyAlignment="1">
      <alignment horizontal="right" vertical="top" readingOrder="2"/>
    </xf>
    <xf numFmtId="37" fontId="70" fillId="26" borderId="0" xfId="29" applyNumberFormat="1" applyFont="1" applyFill="1" applyAlignment="1">
      <alignment horizontal="right" vertical="center"/>
    </xf>
    <xf numFmtId="37" fontId="63" fillId="26" borderId="0" xfId="29" applyNumberFormat="1" applyFont="1" applyFill="1" applyAlignment="1">
      <alignment horizontal="right" vertical="center"/>
    </xf>
    <xf numFmtId="37" fontId="63" fillId="26" borderId="0" xfId="29" applyNumberFormat="1" applyFont="1" applyFill="1" applyBorder="1" applyAlignment="1" applyProtection="1">
      <alignment horizontal="right" vertical="center"/>
    </xf>
    <xf numFmtId="37" fontId="63" fillId="26" borderId="0" xfId="29" applyNumberFormat="1" applyFont="1" applyFill="1" applyBorder="1" applyAlignment="1">
      <alignment horizontal="right" vertical="center"/>
    </xf>
    <xf numFmtId="37" fontId="70" fillId="26" borderId="0" xfId="29" applyNumberFormat="1" applyFont="1" applyFill="1" applyBorder="1" applyAlignment="1">
      <alignment horizontal="right" vertical="center"/>
    </xf>
    <xf numFmtId="37" fontId="70" fillId="26" borderId="0" xfId="29" applyNumberFormat="1" applyFont="1" applyFill="1" applyBorder="1" applyAlignment="1" applyProtection="1">
      <alignment horizontal="right" vertical="center"/>
    </xf>
    <xf numFmtId="37" fontId="88" fillId="26" borderId="0" xfId="29" applyNumberFormat="1" applyFont="1" applyFill="1" applyBorder="1" applyAlignment="1" applyProtection="1">
      <alignment horizontal="right" vertical="center"/>
    </xf>
    <xf numFmtId="37" fontId="70" fillId="26" borderId="15" xfId="29" applyNumberFormat="1" applyFont="1" applyFill="1" applyBorder="1" applyAlignment="1">
      <alignment horizontal="right" vertical="center"/>
    </xf>
    <xf numFmtId="37" fontId="67" fillId="26" borderId="0" xfId="29" applyNumberFormat="1" applyFont="1" applyFill="1" applyBorder="1" applyAlignment="1">
      <alignment horizontal="right" vertical="center"/>
    </xf>
    <xf numFmtId="0" fontId="64" fillId="26" borderId="0" xfId="46" applyFont="1" applyFill="1" applyAlignment="1">
      <alignment horizontal="left"/>
    </xf>
    <xf numFmtId="0" fontId="68" fillId="26" borderId="0" xfId="54" applyFont="1" applyFill="1" applyAlignment="1" applyProtection="1">
      <alignment horizontal="center" vertical="center"/>
      <protection locked="0"/>
    </xf>
    <xf numFmtId="0" fontId="68" fillId="26" borderId="0" xfId="54" applyFont="1" applyFill="1" applyAlignment="1">
      <alignment horizontal="right" vertical="center"/>
    </xf>
    <xf numFmtId="0" fontId="66" fillId="26" borderId="0" xfId="54" applyFont="1" applyFill="1" applyAlignment="1" applyProtection="1">
      <alignment horizontal="center" vertical="center"/>
      <protection locked="0"/>
    </xf>
    <xf numFmtId="37" fontId="68" fillId="26" borderId="0" xfId="53" applyNumberFormat="1" applyFont="1" applyFill="1" applyBorder="1" applyAlignment="1">
      <alignment horizontal="right" vertical="center"/>
    </xf>
    <xf numFmtId="0" fontId="66" fillId="26" borderId="0" xfId="54" applyFont="1" applyFill="1" applyAlignment="1">
      <alignment horizontal="left" readingOrder="2"/>
    </xf>
    <xf numFmtId="0" fontId="95" fillId="26" borderId="0" xfId="54" applyFont="1" applyFill="1" applyAlignment="1">
      <alignment horizontal="right" vertical="center"/>
    </xf>
    <xf numFmtId="0" fontId="64" fillId="26" borderId="0" xfId="54" applyFont="1" applyFill="1" applyAlignment="1">
      <alignment horizontal="center" vertical="center"/>
    </xf>
    <xf numFmtId="166" fontId="64" fillId="26" borderId="0" xfId="54" applyNumberFormat="1" applyFont="1" applyFill="1" applyAlignment="1">
      <alignment vertical="center"/>
    </xf>
    <xf numFmtId="0" fontId="83" fillId="26" borderId="0" xfId="54" applyFont="1" applyFill="1" applyAlignment="1">
      <alignment horizontal="center" vertical="center"/>
    </xf>
    <xf numFmtId="166" fontId="67" fillId="26" borderId="0" xfId="54" applyNumberFormat="1" applyFont="1" applyFill="1" applyAlignment="1">
      <alignment vertical="center"/>
    </xf>
    <xf numFmtId="0" fontId="64" fillId="26" borderId="0" xfId="54" quotePrefix="1" applyFont="1" applyFill="1" applyAlignment="1">
      <alignment horizontal="right" vertical="center"/>
    </xf>
    <xf numFmtId="0" fontId="67" fillId="26" borderId="0" xfId="54" applyFont="1" applyFill="1" applyAlignment="1">
      <alignment horizontal="left" vertical="center"/>
    </xf>
    <xf numFmtId="0" fontId="64" fillId="26" borderId="0" xfId="54" applyFont="1" applyFill="1" applyAlignment="1">
      <alignment horizontal="right" vertical="center"/>
    </xf>
    <xf numFmtId="0" fontId="67" fillId="26" borderId="0" xfId="54" applyFont="1" applyFill="1" applyAlignment="1">
      <alignment horizontal="right" vertical="center"/>
    </xf>
    <xf numFmtId="43" fontId="64" fillId="26" borderId="11" xfId="54" applyNumberFormat="1" applyFont="1" applyFill="1" applyBorder="1" applyAlignment="1">
      <alignment horizontal="left" wrapText="1"/>
    </xf>
    <xf numFmtId="37" fontId="61" fillId="26" borderId="0" xfId="54" applyNumberFormat="1" applyFont="1" applyFill="1" applyAlignment="1">
      <alignment horizontal="right" vertical="center" indent="1"/>
    </xf>
    <xf numFmtId="37" fontId="62" fillId="26" borderId="15" xfId="55" applyNumberFormat="1" applyFont="1" applyFill="1" applyBorder="1" applyAlignment="1">
      <alignment horizontal="right" vertical="center" indent="1"/>
    </xf>
    <xf numFmtId="37" fontId="61" fillId="26" borderId="0" xfId="33" applyNumberFormat="1" applyFont="1" applyFill="1" applyBorder="1" applyAlignment="1">
      <alignment horizontal="right" vertical="center" indent="2"/>
    </xf>
    <xf numFmtId="37" fontId="62" fillId="26" borderId="15" xfId="33" applyNumberFormat="1" applyFont="1" applyFill="1" applyBorder="1" applyAlignment="1">
      <alignment horizontal="right" vertical="center" indent="2"/>
    </xf>
    <xf numFmtId="37" fontId="70" fillId="26" borderId="15" xfId="55" applyNumberFormat="1" applyFont="1" applyFill="1" applyBorder="1" applyAlignment="1">
      <alignment horizontal="right" vertical="center"/>
    </xf>
    <xf numFmtId="166" fontId="66" fillId="26" borderId="13" xfId="54" applyNumberFormat="1" applyFont="1" applyFill="1" applyBorder="1" applyAlignment="1">
      <alignment horizontal="center" vertical="center" wrapText="1"/>
    </xf>
    <xf numFmtId="37" fontId="63" fillId="26" borderId="0" xfId="55" applyNumberFormat="1" applyFont="1" applyFill="1" applyBorder="1" applyAlignment="1">
      <alignment horizontal="right" vertical="center"/>
    </xf>
    <xf numFmtId="0" fontId="63" fillId="26" borderId="0" xfId="46" applyFont="1" applyFill="1"/>
    <xf numFmtId="41" fontId="64" fillId="26" borderId="0" xfId="46" applyNumberFormat="1" applyFont="1" applyFill="1"/>
    <xf numFmtId="0" fontId="67" fillId="26" borderId="0" xfId="46" applyFont="1" applyFill="1"/>
    <xf numFmtId="41" fontId="70" fillId="26" borderId="0" xfId="46" applyNumberFormat="1" applyFont="1" applyFill="1"/>
    <xf numFmtId="0" fontId="68" fillId="26" borderId="0" xfId="54" applyFont="1" applyFill="1" applyAlignment="1" applyProtection="1">
      <alignment horizontal="center" vertical="top"/>
      <protection locked="0"/>
    </xf>
    <xf numFmtId="166" fontId="64" fillId="26" borderId="11" xfId="54" applyNumberFormat="1" applyFont="1" applyFill="1" applyBorder="1" applyAlignment="1">
      <alignment horizontal="center" vertical="center" wrapText="1"/>
    </xf>
    <xf numFmtId="170" fontId="38" fillId="26" borderId="0" xfId="29" applyNumberFormat="1" applyFont="1" applyFill="1" applyBorder="1" applyAlignment="1"/>
    <xf numFmtId="0" fontId="19" fillId="0" borderId="0" xfId="2171" applyAlignment="1">
      <alignment horizontal="left"/>
    </xf>
    <xf numFmtId="0" fontId="10" fillId="0" borderId="0" xfId="0" applyFont="1" applyAlignment="1">
      <alignment wrapText="1"/>
    </xf>
    <xf numFmtId="0" fontId="97" fillId="0" borderId="0" xfId="3659"/>
    <xf numFmtId="43" fontId="98" fillId="0" borderId="0" xfId="3661" applyFont="1" applyFill="1" applyAlignment="1">
      <alignment horizontal="right"/>
    </xf>
    <xf numFmtId="0" fontId="19" fillId="0" borderId="0" xfId="2171"/>
    <xf numFmtId="0" fontId="93" fillId="0" borderId="0" xfId="2171" applyFont="1" applyAlignment="1">
      <alignment horizontal="center"/>
    </xf>
    <xf numFmtId="0" fontId="93" fillId="0" borderId="0" xfId="2171" applyFont="1" applyAlignment="1">
      <alignment horizontal="left"/>
    </xf>
    <xf numFmtId="179" fontId="93" fillId="0" borderId="0" xfId="2171" applyNumberFormat="1" applyFont="1" applyAlignment="1">
      <alignment horizontal="right"/>
    </xf>
    <xf numFmtId="4" fontId="93" fillId="0" borderId="0" xfId="2171" applyNumberFormat="1" applyFont="1" applyAlignment="1">
      <alignment horizontal="right"/>
    </xf>
    <xf numFmtId="177" fontId="93" fillId="0" borderId="0" xfId="2171" applyNumberFormat="1" applyFont="1" applyAlignment="1">
      <alignment horizontal="right"/>
    </xf>
    <xf numFmtId="10" fontId="93" fillId="0" borderId="0" xfId="2171" applyNumberFormat="1" applyFont="1" applyAlignment="1">
      <alignment horizontal="right"/>
    </xf>
    <xf numFmtId="1" fontId="93" fillId="0" borderId="0" xfId="2171" quotePrefix="1" applyNumberFormat="1" applyFont="1" applyAlignment="1">
      <alignment horizontal="left"/>
    </xf>
    <xf numFmtId="177" fontId="96" fillId="0" borderId="43" xfId="2171" applyNumberFormat="1" applyFont="1" applyBorder="1" applyAlignment="1">
      <alignment horizontal="right"/>
    </xf>
    <xf numFmtId="1" fontId="19" fillId="0" borderId="0" xfId="2171" quotePrefix="1" applyNumberFormat="1"/>
    <xf numFmtId="37" fontId="61" fillId="26" borderId="0" xfId="29" applyNumberFormat="1" applyFont="1" applyFill="1" applyAlignment="1">
      <alignment horizontal="right" vertical="center" indent="1"/>
    </xf>
    <xf numFmtId="37" fontId="61" fillId="26" borderId="0" xfId="29" applyNumberFormat="1" applyFont="1" applyFill="1" applyBorder="1" applyAlignment="1">
      <alignment horizontal="right" vertical="center" indent="1"/>
    </xf>
    <xf numFmtId="37" fontId="62" fillId="26" borderId="13" xfId="29" applyNumberFormat="1" applyFont="1" applyFill="1" applyBorder="1" applyAlignment="1">
      <alignment horizontal="right" vertical="center" indent="1"/>
    </xf>
    <xf numFmtId="37" fontId="62" fillId="26" borderId="0" xfId="54" applyNumberFormat="1" applyFont="1" applyFill="1" applyAlignment="1">
      <alignment horizontal="right" vertical="center" indent="1"/>
    </xf>
    <xf numFmtId="37" fontId="62" fillId="26" borderId="11" xfId="29" applyNumberFormat="1" applyFont="1" applyFill="1" applyBorder="1" applyAlignment="1">
      <alignment horizontal="right" vertical="center" indent="1"/>
    </xf>
    <xf numFmtId="37" fontId="62" fillId="26" borderId="15" xfId="29" applyNumberFormat="1" applyFont="1" applyFill="1" applyBorder="1" applyAlignment="1">
      <alignment horizontal="right" vertical="center" indent="1"/>
    </xf>
    <xf numFmtId="41" fontId="68" fillId="26" borderId="0" xfId="29" applyNumberFormat="1" applyFont="1" applyFill="1" applyAlignment="1">
      <alignment horizontal="right" vertical="center"/>
    </xf>
    <xf numFmtId="37" fontId="66" fillId="26" borderId="0" xfId="52" applyNumberFormat="1" applyFont="1" applyFill="1" applyAlignment="1">
      <alignment horizontal="right" vertical="center"/>
    </xf>
    <xf numFmtId="37" fontId="99" fillId="26" borderId="0" xfId="29" applyNumberFormat="1" applyFont="1" applyFill="1" applyBorder="1" applyAlignment="1">
      <alignment horizontal="right" vertical="center"/>
    </xf>
    <xf numFmtId="37" fontId="78" fillId="26" borderId="0" xfId="52" applyNumberFormat="1" applyFont="1" applyFill="1" applyAlignment="1">
      <alignment horizontal="right" vertical="center"/>
    </xf>
    <xf numFmtId="37" fontId="99" fillId="26" borderId="0" xfId="29" applyNumberFormat="1" applyFont="1" applyFill="1" applyBorder="1" applyAlignment="1">
      <alignment horizontal="right" vertical="center" readingOrder="2"/>
    </xf>
    <xf numFmtId="41" fontId="68" fillId="26" borderId="0" xfId="53" applyNumberFormat="1" applyFont="1" applyFill="1" applyBorder="1" applyAlignment="1">
      <alignment horizontal="right" vertical="center"/>
    </xf>
    <xf numFmtId="41" fontId="63" fillId="26" borderId="0" xfId="55" applyNumberFormat="1" applyFont="1" applyFill="1" applyBorder="1" applyAlignment="1">
      <alignment horizontal="right" vertical="center"/>
    </xf>
    <xf numFmtId="41" fontId="68" fillId="26" borderId="0" xfId="29" applyNumberFormat="1" applyFont="1" applyFill="1" applyBorder="1" applyAlignment="1">
      <alignment horizontal="right" vertical="center"/>
    </xf>
    <xf numFmtId="37" fontId="64" fillId="0" borderId="0" xfId="54" applyNumberFormat="1" applyFont="1" applyAlignment="1" applyProtection="1">
      <alignment vertical="center"/>
      <protection locked="0"/>
    </xf>
    <xf numFmtId="169" fontId="67" fillId="26" borderId="0" xfId="54" applyNumberFormat="1" applyFont="1" applyFill="1" applyAlignment="1">
      <alignment vertical="center"/>
    </xf>
    <xf numFmtId="0" fontId="66" fillId="26" borderId="11" xfId="54" applyFont="1" applyFill="1" applyBorder="1"/>
    <xf numFmtId="166" fontId="63" fillId="26" borderId="11" xfId="54" applyNumberFormat="1" applyFont="1" applyFill="1" applyBorder="1"/>
    <xf numFmtId="0" fontId="63" fillId="26" borderId="11" xfId="54" applyFont="1" applyFill="1" applyBorder="1"/>
    <xf numFmtId="0" fontId="66" fillId="26" borderId="11" xfId="54" applyFont="1" applyFill="1" applyBorder="1" applyAlignment="1">
      <alignment horizontal="left"/>
    </xf>
    <xf numFmtId="0" fontId="68" fillId="26" borderId="0" xfId="54" applyFont="1" applyFill="1"/>
    <xf numFmtId="38" fontId="68" fillId="26" borderId="0" xfId="54" applyNumberFormat="1" applyFont="1" applyFill="1" applyAlignment="1">
      <alignment horizontal="right"/>
    </xf>
    <xf numFmtId="0" fontId="100" fillId="26" borderId="0" xfId="54" applyFont="1" applyFill="1" applyAlignment="1">
      <alignment vertical="top"/>
    </xf>
    <xf numFmtId="166" fontId="63" fillId="26" borderId="0" xfId="54" applyNumberFormat="1" applyFont="1" applyFill="1" applyAlignment="1">
      <alignment vertical="top"/>
    </xf>
    <xf numFmtId="0" fontId="64" fillId="26" borderId="0" xfId="54" applyFont="1" applyFill="1" applyAlignment="1">
      <alignment horizontal="right" vertical="top"/>
    </xf>
    <xf numFmtId="0" fontId="67" fillId="26" borderId="0" xfId="54" applyFont="1" applyFill="1" applyAlignment="1">
      <alignment horizontal="right" vertical="top"/>
    </xf>
    <xf numFmtId="0" fontId="70" fillId="26" borderId="0" xfId="54" applyFont="1" applyFill="1" applyAlignment="1">
      <alignment horizontal="right" vertical="top"/>
    </xf>
    <xf numFmtId="169" fontId="70" fillId="26" borderId="0" xfId="54" applyNumberFormat="1" applyFont="1" applyFill="1" applyAlignment="1">
      <alignment vertical="top"/>
    </xf>
    <xf numFmtId="167" fontId="63" fillId="26" borderId="0" xfId="54" applyNumberFormat="1" applyFont="1" applyFill="1" applyAlignment="1">
      <alignment vertical="top"/>
    </xf>
    <xf numFmtId="0" fontId="63" fillId="26" borderId="0" xfId="54" applyFont="1" applyFill="1" applyAlignment="1">
      <alignment horizontal="right" vertical="top"/>
    </xf>
    <xf numFmtId="169" fontId="101" fillId="26" borderId="0" xfId="54" applyNumberFormat="1" applyFont="1" applyFill="1" applyAlignment="1">
      <alignment vertical="top"/>
    </xf>
    <xf numFmtId="167" fontId="101" fillId="26" borderId="0" xfId="54" applyNumberFormat="1" applyFont="1" applyFill="1" applyAlignment="1">
      <alignment vertical="top"/>
    </xf>
    <xf numFmtId="171" fontId="101" fillId="26" borderId="0" xfId="54" applyNumberFormat="1" applyFont="1" applyFill="1" applyAlignment="1">
      <alignment vertical="top"/>
    </xf>
    <xf numFmtId="171" fontId="102" fillId="26" borderId="0" xfId="54" applyNumberFormat="1" applyFont="1" applyFill="1" applyAlignment="1">
      <alignment vertical="top"/>
    </xf>
    <xf numFmtId="167" fontId="103" fillId="26" borderId="0" xfId="54" applyNumberFormat="1" applyFont="1" applyFill="1" applyAlignment="1">
      <alignment vertical="top"/>
    </xf>
    <xf numFmtId="37" fontId="71" fillId="26" borderId="0" xfId="29" applyNumberFormat="1" applyFont="1" applyFill="1" applyBorder="1" applyAlignment="1">
      <alignment horizontal="right" vertical="center"/>
    </xf>
    <xf numFmtId="37" fontId="71" fillId="26" borderId="0" xfId="29" applyNumberFormat="1" applyFont="1" applyFill="1" applyBorder="1" applyAlignment="1" applyProtection="1">
      <alignment horizontal="right" vertical="center"/>
    </xf>
    <xf numFmtId="0" fontId="66" fillId="26" borderId="0" xfId="54" applyFont="1" applyFill="1" applyAlignment="1">
      <alignment vertical="center" wrapText="1"/>
    </xf>
    <xf numFmtId="0" fontId="64" fillId="26" borderId="11" xfId="54" applyFont="1" applyFill="1" applyBorder="1" applyAlignment="1">
      <alignment horizontal="center" vertical="center"/>
    </xf>
    <xf numFmtId="170" fontId="64" fillId="26" borderId="13" xfId="29" applyNumberFormat="1" applyFont="1" applyFill="1" applyBorder="1" applyAlignment="1">
      <alignment horizontal="center" vertical="center"/>
    </xf>
    <xf numFmtId="170" fontId="64" fillId="26" borderId="13" xfId="29" applyNumberFormat="1" applyFont="1" applyFill="1" applyBorder="1" applyAlignment="1">
      <alignment horizontal="right" vertical="center" indent="1"/>
    </xf>
    <xf numFmtId="170" fontId="64" fillId="26" borderId="13" xfId="29" applyNumberFormat="1" applyFont="1" applyFill="1" applyBorder="1" applyAlignment="1">
      <alignment horizontal="right" vertical="center"/>
    </xf>
    <xf numFmtId="0" fontId="68" fillId="26" borderId="0" xfId="54" applyFont="1" applyFill="1" applyAlignment="1">
      <alignment horizontal="right" vertical="center" wrapText="1"/>
    </xf>
    <xf numFmtId="0" fontId="63" fillId="26" borderId="0" xfId="54" applyFont="1" applyFill="1" applyAlignment="1" applyProtection="1">
      <alignment horizontal="right" vertical="center"/>
      <protection locked="0"/>
    </xf>
    <xf numFmtId="0" fontId="64" fillId="26" borderId="11" xfId="54" applyFont="1" applyFill="1" applyBorder="1" applyAlignment="1" applyProtection="1">
      <alignment horizontal="left" vertical="center"/>
      <protection locked="0"/>
    </xf>
    <xf numFmtId="3" fontId="64" fillId="26" borderId="11" xfId="54" applyNumberFormat="1" applyFont="1" applyFill="1" applyBorder="1" applyAlignment="1" applyProtection="1">
      <alignment horizontal="center" vertical="center"/>
      <protection locked="0"/>
    </xf>
    <xf numFmtId="0" fontId="68" fillId="26" borderId="0" xfId="54" applyFont="1" applyFill="1" applyAlignment="1">
      <alignment horizontal="right" vertical="top" wrapText="1"/>
    </xf>
    <xf numFmtId="0" fontId="66" fillId="26" borderId="0" xfId="54" applyFont="1" applyFill="1" applyAlignment="1" applyProtection="1">
      <alignment horizontal="right" vertical="center"/>
      <protection locked="0"/>
    </xf>
    <xf numFmtId="0" fontId="66" fillId="26" borderId="0" xfId="54" applyFont="1" applyFill="1" applyAlignment="1" applyProtection="1">
      <alignment horizontal="center" vertical="top"/>
      <protection locked="0"/>
    </xf>
    <xf numFmtId="0" fontId="66" fillId="26" borderId="0" xfId="54" applyFont="1" applyFill="1" applyAlignment="1">
      <alignment horizontal="right" vertical="top" wrapText="1"/>
    </xf>
    <xf numFmtId="170" fontId="64" fillId="26" borderId="13" xfId="29" applyNumberFormat="1" applyFont="1" applyFill="1" applyBorder="1" applyAlignment="1">
      <alignment horizontal="right" vertical="center" wrapText="1"/>
    </xf>
    <xf numFmtId="170" fontId="64" fillId="26" borderId="13" xfId="29" applyNumberFormat="1" applyFont="1" applyFill="1" applyBorder="1" applyAlignment="1">
      <alignment horizontal="right" vertical="center" wrapText="1" indent="1"/>
    </xf>
    <xf numFmtId="37" fontId="64" fillId="26" borderId="11" xfId="53" applyNumberFormat="1" applyFont="1" applyFill="1" applyBorder="1" applyAlignment="1" applyProtection="1">
      <alignment horizontal="right" vertical="center" indent="1"/>
      <protection locked="0"/>
    </xf>
    <xf numFmtId="0" fontId="63" fillId="0" borderId="0" xfId="54" applyFont="1" applyProtection="1">
      <protection locked="0"/>
    </xf>
    <xf numFmtId="0" fontId="70" fillId="0" borderId="0" xfId="54" applyFont="1" applyProtection="1">
      <protection locked="0"/>
    </xf>
    <xf numFmtId="0" fontId="63" fillId="26" borderId="0" xfId="54" applyFont="1" applyFill="1" applyAlignment="1" applyProtection="1">
      <alignment horizontal="center" vertical="center"/>
      <protection locked="0"/>
    </xf>
    <xf numFmtId="173" fontId="63" fillId="26" borderId="0" xfId="54" applyNumberFormat="1" applyFont="1" applyFill="1" applyAlignment="1" applyProtection="1">
      <alignment horizontal="right" vertical="center"/>
      <protection locked="0"/>
    </xf>
    <xf numFmtId="173" fontId="63" fillId="0" borderId="0" xfId="54" applyNumberFormat="1" applyFont="1" applyProtection="1">
      <protection locked="0"/>
    </xf>
    <xf numFmtId="173" fontId="70" fillId="0" borderId="0" xfId="54" applyNumberFormat="1" applyFont="1" applyProtection="1">
      <protection locked="0"/>
    </xf>
    <xf numFmtId="165" fontId="63" fillId="0" borderId="0" xfId="54" applyNumberFormat="1" applyFont="1" applyProtection="1">
      <protection locked="0"/>
    </xf>
    <xf numFmtId="0" fontId="89" fillId="0" borderId="0" xfId="54" applyFont="1" applyProtection="1">
      <protection locked="0"/>
    </xf>
    <xf numFmtId="0" fontId="11" fillId="26" borderId="0" xfId="52" applyFont="1" applyFill="1" applyAlignment="1">
      <alignment horizontal="right"/>
    </xf>
    <xf numFmtId="0" fontId="62" fillId="26" borderId="11" xfId="52" applyFont="1" applyFill="1" applyBorder="1" applyProtection="1">
      <protection locked="0"/>
    </xf>
    <xf numFmtId="0" fontId="11" fillId="26" borderId="0" xfId="52" applyFont="1" applyFill="1"/>
    <xf numFmtId="0" fontId="11" fillId="26" borderId="0" xfId="2654" applyFont="1" applyFill="1"/>
    <xf numFmtId="0" fontId="11" fillId="26" borderId="0" xfId="2654" applyFont="1" applyFill="1" applyAlignment="1">
      <alignment horizontal="center" vertical="justify"/>
    </xf>
    <xf numFmtId="0" fontId="68" fillId="26" borderId="0" xfId="52" applyFont="1" applyFill="1" applyAlignment="1">
      <alignment vertical="center"/>
    </xf>
    <xf numFmtId="0" fontId="11" fillId="26" borderId="0" xfId="52" applyFont="1" applyFill="1" applyAlignment="1">
      <alignment vertical="center"/>
    </xf>
    <xf numFmtId="0" fontId="68" fillId="26" borderId="0" xfId="52" applyFont="1" applyFill="1" applyAlignment="1">
      <alignment horizontal="center" vertical="center"/>
    </xf>
    <xf numFmtId="0" fontId="68" fillId="26" borderId="0" xfId="52" applyFont="1" applyFill="1" applyAlignment="1">
      <alignment vertical="center" wrapText="1"/>
    </xf>
    <xf numFmtId="0" fontId="68" fillId="26" borderId="0" xfId="52" applyFont="1" applyFill="1" applyAlignment="1">
      <alignment horizontal="center" vertical="center" wrapText="1"/>
    </xf>
    <xf numFmtId="0" fontId="68" fillId="26" borderId="0" xfId="52" applyFont="1" applyFill="1" applyAlignment="1">
      <alignment horizontal="right" vertical="center" wrapText="1"/>
    </xf>
    <xf numFmtId="0" fontId="68" fillId="26" borderId="0" xfId="52" applyFont="1" applyFill="1" applyAlignment="1">
      <alignment horizontal="right" vertical="center"/>
    </xf>
    <xf numFmtId="3" fontId="11" fillId="26" borderId="0" xfId="52" applyNumberFormat="1" applyFont="1" applyFill="1" applyAlignment="1">
      <alignment horizontal="center" vertical="center"/>
    </xf>
    <xf numFmtId="0" fontId="66" fillId="26" borderId="0" xfId="52" applyFont="1" applyFill="1" applyAlignment="1">
      <alignment horizontal="center" vertical="center"/>
    </xf>
    <xf numFmtId="0" fontId="40" fillId="26" borderId="0" xfId="52" applyFont="1" applyFill="1"/>
    <xf numFmtId="0" fontId="38" fillId="26" borderId="0" xfId="52" applyFont="1" applyFill="1"/>
    <xf numFmtId="0" fontId="63" fillId="0" borderId="0" xfId="2654" applyFont="1" applyAlignment="1">
      <alignment horizontal="right" vertical="top"/>
    </xf>
    <xf numFmtId="0" fontId="63" fillId="0" borderId="0" xfId="2654" applyFont="1"/>
    <xf numFmtId="0" fontId="63" fillId="0" borderId="0" xfId="2654" applyFont="1" applyAlignment="1">
      <alignment horizontal="center" vertical="justify"/>
    </xf>
    <xf numFmtId="0" fontId="67" fillId="0" borderId="0" xfId="2654" applyFont="1" applyAlignment="1">
      <alignment vertical="center" wrapText="1"/>
    </xf>
    <xf numFmtId="0" fontId="63" fillId="0" borderId="0" xfId="2654" applyFont="1" applyAlignment="1">
      <alignment horizontal="center" vertical="center"/>
    </xf>
    <xf numFmtId="0" fontId="63" fillId="0" borderId="0" xfId="2654" applyFont="1" applyAlignment="1">
      <alignment vertical="center"/>
    </xf>
    <xf numFmtId="43" fontId="63" fillId="0" borderId="0" xfId="2654" applyNumberFormat="1" applyFont="1" applyAlignment="1">
      <alignment vertical="center"/>
    </xf>
    <xf numFmtId="3" fontId="63" fillId="0" borderId="0" xfId="2654" applyNumberFormat="1" applyFont="1" applyAlignment="1">
      <alignment vertical="center"/>
    </xf>
    <xf numFmtId="0" fontId="64" fillId="0" borderId="0" xfId="2654" applyFont="1"/>
    <xf numFmtId="37" fontId="64" fillId="0" borderId="0" xfId="2654" applyNumberFormat="1" applyFont="1"/>
    <xf numFmtId="0" fontId="62" fillId="26" borderId="0" xfId="46" applyFont="1" applyFill="1" applyAlignment="1">
      <alignment horizontal="right" readingOrder="2"/>
    </xf>
    <xf numFmtId="0" fontId="81" fillId="26" borderId="0" xfId="46" applyFont="1" applyFill="1"/>
    <xf numFmtId="0" fontId="69" fillId="26" borderId="0" xfId="46" applyFont="1" applyFill="1" applyAlignment="1">
      <alignment horizontal="right" readingOrder="2"/>
    </xf>
    <xf numFmtId="37" fontId="67" fillId="26" borderId="0" xfId="53" applyNumberFormat="1" applyFont="1" applyFill="1" applyAlignment="1" applyProtection="1">
      <alignment vertical="center"/>
      <protection locked="0"/>
    </xf>
    <xf numFmtId="172" fontId="63" fillId="26" borderId="0" xfId="53" applyNumberFormat="1" applyFont="1" applyFill="1" applyAlignment="1" applyProtection="1">
      <alignment horizontal="right" vertical="center"/>
      <protection locked="0"/>
    </xf>
    <xf numFmtId="37" fontId="63" fillId="26" borderId="0" xfId="53" applyNumberFormat="1" applyFont="1" applyFill="1" applyAlignment="1" applyProtection="1">
      <alignment vertical="center"/>
      <protection locked="0"/>
    </xf>
    <xf numFmtId="170" fontId="63" fillId="26" borderId="0" xfId="53" applyNumberFormat="1" applyFont="1" applyFill="1" applyAlignment="1" applyProtection="1">
      <alignment vertical="center"/>
      <protection locked="0"/>
    </xf>
    <xf numFmtId="3" fontId="63" fillId="26" borderId="0" xfId="54" applyNumberFormat="1" applyFont="1" applyFill="1" applyAlignment="1" applyProtection="1">
      <alignment vertical="center"/>
      <protection locked="0"/>
    </xf>
    <xf numFmtId="0" fontId="68" fillId="26" borderId="0" xfId="54" applyFont="1" applyFill="1" applyAlignment="1">
      <alignment vertical="center"/>
    </xf>
    <xf numFmtId="170" fontId="63" fillId="26" borderId="0" xfId="29" applyNumberFormat="1" applyFont="1" applyFill="1" applyAlignment="1">
      <alignment vertical="center"/>
    </xf>
    <xf numFmtId="0" fontId="67" fillId="26" borderId="0" xfId="54" applyFont="1" applyFill="1" applyAlignment="1">
      <alignment vertical="center"/>
    </xf>
    <xf numFmtId="0" fontId="63" fillId="26" borderId="0" xfId="54" applyFont="1" applyFill="1" applyAlignment="1">
      <alignment vertical="center"/>
    </xf>
    <xf numFmtId="37" fontId="67" fillId="26" borderId="0" xfId="29" applyNumberFormat="1" applyFont="1" applyFill="1" applyAlignment="1">
      <alignment horizontal="right" vertical="center"/>
    </xf>
    <xf numFmtId="37" fontId="64" fillId="26" borderId="13" xfId="29" applyNumberFormat="1" applyFont="1" applyFill="1" applyBorder="1" applyAlignment="1">
      <alignment horizontal="right" vertical="center"/>
    </xf>
    <xf numFmtId="37" fontId="64" fillId="26" borderId="15" xfId="29" applyNumberFormat="1" applyFont="1" applyFill="1" applyBorder="1" applyAlignment="1">
      <alignment horizontal="right" vertical="center"/>
    </xf>
    <xf numFmtId="41" fontId="64" fillId="26" borderId="15" xfId="29" applyNumberFormat="1" applyFont="1" applyFill="1" applyBorder="1" applyAlignment="1">
      <alignment horizontal="right" vertical="center"/>
    </xf>
    <xf numFmtId="37" fontId="64" fillId="26" borderId="15" xfId="29" applyNumberFormat="1" applyFont="1" applyFill="1" applyBorder="1" applyAlignment="1">
      <alignment horizontal="right" vertical="center" indent="1"/>
    </xf>
    <xf numFmtId="37" fontId="61" fillId="26" borderId="11" xfId="54" applyNumberFormat="1" applyFont="1" applyFill="1" applyBorder="1" applyAlignment="1">
      <alignment horizontal="right" vertical="center" indent="1"/>
    </xf>
    <xf numFmtId="0" fontId="62" fillId="26" borderId="11" xfId="46" applyFont="1" applyFill="1" applyBorder="1" applyAlignment="1">
      <alignment horizontal="right" vertical="center" readingOrder="2"/>
    </xf>
    <xf numFmtId="0" fontId="66" fillId="26" borderId="0" xfId="46" applyFont="1" applyFill="1" applyAlignment="1">
      <alignment horizontal="left"/>
    </xf>
    <xf numFmtId="37" fontId="64" fillId="0" borderId="13" xfId="29" applyNumberFormat="1" applyFont="1" applyFill="1" applyBorder="1" applyAlignment="1">
      <alignment horizontal="right" vertical="center"/>
    </xf>
    <xf numFmtId="37" fontId="63" fillId="0" borderId="0" xfId="2654" applyNumberFormat="1" applyFont="1" applyAlignment="1">
      <alignment horizontal="right" vertical="center"/>
    </xf>
    <xf numFmtId="0" fontId="63" fillId="0" borderId="0" xfId="2654" applyFont="1" applyAlignment="1">
      <alignment horizontal="right" vertical="center"/>
    </xf>
    <xf numFmtId="0" fontId="68" fillId="26" borderId="0" xfId="54" applyFont="1" applyFill="1" applyAlignment="1">
      <alignment horizontal="right" vertical="top"/>
    </xf>
    <xf numFmtId="0" fontId="64" fillId="26" borderId="0" xfId="54" applyFont="1" applyFill="1" applyAlignment="1">
      <alignment horizontal="right"/>
    </xf>
    <xf numFmtId="38" fontId="65" fillId="26" borderId="0" xfId="54" applyNumberFormat="1" applyFont="1" applyFill="1" applyAlignment="1">
      <alignment horizontal="center"/>
    </xf>
    <xf numFmtId="0" fontId="66" fillId="26" borderId="11" xfId="54" applyFont="1" applyFill="1" applyBorder="1" applyAlignment="1" applyProtection="1">
      <alignment horizontal="center" vertical="center"/>
      <protection locked="0"/>
    </xf>
    <xf numFmtId="0" fontId="64" fillId="26" borderId="11" xfId="54" applyFont="1" applyFill="1" applyBorder="1" applyAlignment="1" applyProtection="1">
      <alignment horizontal="center" vertical="center"/>
      <protection locked="0"/>
    </xf>
    <xf numFmtId="0" fontId="63" fillId="26" borderId="11" xfId="52" applyFont="1" applyFill="1" applyBorder="1"/>
    <xf numFmtId="0" fontId="66" fillId="26" borderId="11" xfId="52" applyFont="1" applyFill="1" applyBorder="1" applyAlignment="1">
      <alignment horizontal="center" vertical="center" wrapText="1"/>
    </xf>
    <xf numFmtId="0" fontId="66" fillId="26" borderId="11" xfId="29" applyNumberFormat="1" applyFont="1" applyFill="1" applyBorder="1" applyAlignment="1">
      <alignment horizontal="center" vertical="center" wrapText="1"/>
    </xf>
    <xf numFmtId="0" fontId="70" fillId="26" borderId="0" xfId="52" applyFont="1" applyFill="1" applyAlignment="1">
      <alignment vertical="center"/>
    </xf>
    <xf numFmtId="37" fontId="70" fillId="26" borderId="0" xfId="52" applyNumberFormat="1" applyFont="1" applyFill="1" applyAlignment="1">
      <alignment horizontal="right" vertical="center"/>
    </xf>
    <xf numFmtId="41" fontId="68" fillId="26" borderId="0" xfId="53" applyNumberFormat="1" applyFont="1" applyFill="1" applyBorder="1" applyAlignment="1">
      <alignment horizontal="right" vertical="center" readingOrder="2"/>
    </xf>
    <xf numFmtId="173" fontId="89" fillId="26" borderId="0" xfId="54" applyNumberFormat="1" applyFont="1" applyFill="1" applyProtection="1">
      <protection locked="0"/>
    </xf>
    <xf numFmtId="173" fontId="63" fillId="26" borderId="0" xfId="54" applyNumberFormat="1" applyFont="1" applyFill="1" applyProtection="1">
      <protection locked="0"/>
    </xf>
    <xf numFmtId="165" fontId="63" fillId="26" borderId="0" xfId="54" applyNumberFormat="1" applyFont="1" applyFill="1" applyProtection="1">
      <protection locked="0"/>
    </xf>
    <xf numFmtId="165" fontId="63" fillId="26" borderId="0" xfId="29" applyNumberFormat="1" applyFont="1" applyFill="1" applyBorder="1" applyProtection="1">
      <protection locked="0"/>
    </xf>
    <xf numFmtId="37" fontId="67" fillId="0" borderId="0" xfId="54" applyNumberFormat="1" applyFont="1" applyAlignment="1" applyProtection="1">
      <alignment vertical="center"/>
      <protection locked="0"/>
    </xf>
    <xf numFmtId="173" fontId="63" fillId="27" borderId="0" xfId="54" applyNumberFormat="1" applyFont="1" applyFill="1" applyProtection="1">
      <protection locked="0"/>
    </xf>
    <xf numFmtId="0" fontId="63" fillId="27" borderId="0" xfId="54" applyFont="1" applyFill="1" applyProtection="1">
      <protection locked="0"/>
    </xf>
    <xf numFmtId="170" fontId="63" fillId="26" borderId="0" xfId="29" applyNumberFormat="1" applyFont="1" applyFill="1"/>
    <xf numFmtId="37" fontId="64" fillId="26" borderId="0" xfId="54" applyNumberFormat="1" applyFont="1" applyFill="1" applyAlignment="1" applyProtection="1">
      <alignment vertical="center"/>
      <protection locked="0"/>
    </xf>
    <xf numFmtId="0" fontId="67" fillId="26" borderId="0" xfId="54" applyFont="1" applyFill="1" applyAlignment="1" applyProtection="1">
      <alignment vertical="center"/>
      <protection locked="0"/>
    </xf>
    <xf numFmtId="0" fontId="64" fillId="26" borderId="0" xfId="54" applyFont="1" applyFill="1" applyAlignment="1" applyProtection="1">
      <alignment vertical="center"/>
      <protection locked="0"/>
    </xf>
    <xf numFmtId="37" fontId="64" fillId="27" borderId="0" xfId="54" applyNumberFormat="1" applyFont="1" applyFill="1" applyAlignment="1" applyProtection="1">
      <alignment vertical="center"/>
      <protection locked="0"/>
    </xf>
    <xf numFmtId="0" fontId="64" fillId="27" borderId="0" xfId="54" applyFont="1" applyFill="1" applyAlignment="1" applyProtection="1">
      <alignment vertical="center"/>
      <protection locked="0"/>
    </xf>
    <xf numFmtId="37" fontId="67" fillId="0" borderId="0" xfId="29" applyNumberFormat="1" applyFont="1" applyFill="1" applyBorder="1" applyAlignment="1">
      <alignment horizontal="right" vertical="center"/>
    </xf>
    <xf numFmtId="41" fontId="67" fillId="26" borderId="0" xfId="29" applyNumberFormat="1" applyFont="1" applyFill="1" applyBorder="1" applyAlignment="1">
      <alignment horizontal="right" vertical="center"/>
    </xf>
    <xf numFmtId="41" fontId="64" fillId="26" borderId="13" xfId="29" applyNumberFormat="1" applyFont="1" applyFill="1" applyBorder="1" applyAlignment="1">
      <alignment horizontal="right" vertical="center"/>
    </xf>
    <xf numFmtId="37" fontId="66" fillId="26" borderId="0" xfId="29" applyNumberFormat="1" applyFont="1" applyFill="1" applyBorder="1" applyAlignment="1">
      <alignment vertical="center"/>
    </xf>
    <xf numFmtId="180" fontId="66" fillId="26" borderId="0" xfId="29" applyNumberFormat="1" applyFont="1" applyFill="1" applyBorder="1" applyAlignment="1">
      <alignment horizontal="right" vertical="center" indent="2"/>
    </xf>
    <xf numFmtId="166" fontId="64" fillId="26" borderId="13" xfId="54" applyNumberFormat="1" applyFont="1" applyFill="1" applyBorder="1" applyAlignment="1">
      <alignment horizontal="center" vertical="center" wrapText="1"/>
    </xf>
    <xf numFmtId="0" fontId="63" fillId="0" borderId="0" xfId="2654" applyFont="1" applyAlignment="1">
      <alignment horizontal="right"/>
    </xf>
    <xf numFmtId="0" fontId="63" fillId="0" borderId="0" xfId="2654" applyFont="1" applyAlignment="1">
      <alignment horizontal="right" vertical="justify"/>
    </xf>
    <xf numFmtId="0" fontId="63" fillId="0" borderId="0" xfId="0" applyFont="1" applyAlignment="1">
      <alignment horizontal="right" wrapText="1"/>
    </xf>
    <xf numFmtId="0" fontId="63" fillId="0" borderId="0" xfId="0" applyFont="1" applyAlignment="1">
      <alignment vertical="center" wrapText="1"/>
    </xf>
    <xf numFmtId="37" fontId="61" fillId="0" borderId="0" xfId="0" applyNumberFormat="1" applyFont="1" applyAlignment="1">
      <alignment vertical="center"/>
    </xf>
    <xf numFmtId="3" fontId="79" fillId="0" borderId="0" xfId="0" applyNumberFormat="1" applyFont="1"/>
    <xf numFmtId="3" fontId="61" fillId="0" borderId="0" xfId="0" applyNumberFormat="1" applyFont="1"/>
    <xf numFmtId="3" fontId="61" fillId="0" borderId="0" xfId="0" applyNumberFormat="1" applyFont="1" applyAlignment="1">
      <alignment vertical="center"/>
    </xf>
    <xf numFmtId="3" fontId="63" fillId="0" borderId="0" xfId="0" applyNumberFormat="1" applyFont="1"/>
    <xf numFmtId="170" fontId="67" fillId="26" borderId="0" xfId="29" applyNumberFormat="1" applyFont="1" applyFill="1" applyAlignment="1">
      <alignment horizontal="right" vertical="center"/>
    </xf>
    <xf numFmtId="0" fontId="67" fillId="26" borderId="0" xfId="52" applyFont="1" applyFill="1" applyAlignment="1">
      <alignment vertical="center"/>
    </xf>
    <xf numFmtId="10" fontId="63" fillId="26" borderId="0" xfId="29" applyNumberFormat="1" applyFont="1" applyFill="1"/>
    <xf numFmtId="0" fontId="63" fillId="26" borderId="0" xfId="52" applyFont="1" applyFill="1"/>
    <xf numFmtId="3" fontId="63" fillId="26" borderId="0" xfId="29" applyNumberFormat="1" applyFont="1" applyFill="1" applyAlignment="1">
      <alignment horizontal="center"/>
    </xf>
    <xf numFmtId="170" fontId="63" fillId="26" borderId="0" xfId="29" applyNumberFormat="1" applyFont="1" applyFill="1" applyAlignment="1">
      <alignment horizontal="right"/>
    </xf>
    <xf numFmtId="170" fontId="63" fillId="26" borderId="0" xfId="29" applyNumberFormat="1" applyFont="1" applyFill="1" applyBorder="1" applyAlignment="1"/>
    <xf numFmtId="10" fontId="66" fillId="26" borderId="11" xfId="29" applyNumberFormat="1" applyFont="1" applyFill="1" applyBorder="1" applyAlignment="1">
      <alignment horizontal="right" vertical="center" wrapText="1" indent="2"/>
    </xf>
    <xf numFmtId="0" fontId="66" fillId="26" borderId="0" xfId="46" applyFont="1" applyFill="1" applyAlignment="1">
      <alignment horizontal="right" vertical="center" shrinkToFit="1"/>
    </xf>
    <xf numFmtId="37" fontId="66" fillId="26" borderId="0" xfId="55" applyNumberFormat="1" applyFont="1" applyFill="1" applyBorder="1" applyAlignment="1">
      <alignment horizontal="right" vertical="center"/>
    </xf>
    <xf numFmtId="41" fontId="66" fillId="26" borderId="0" xfId="55" applyNumberFormat="1" applyFont="1" applyFill="1" applyBorder="1" applyAlignment="1">
      <alignment horizontal="right" vertical="center"/>
    </xf>
    <xf numFmtId="0" fontId="68" fillId="26" borderId="0" xfId="46" applyFont="1" applyFill="1" applyAlignment="1">
      <alignment horizontal="right" vertical="center" shrinkToFit="1"/>
    </xf>
    <xf numFmtId="37" fontId="68" fillId="26" borderId="0" xfId="55" applyNumberFormat="1" applyFont="1" applyFill="1" applyBorder="1" applyAlignment="1">
      <alignment horizontal="right" vertical="center"/>
    </xf>
    <xf numFmtId="41" fontId="68" fillId="26" borderId="0" xfId="55" applyNumberFormat="1" applyFont="1" applyFill="1" applyBorder="1" applyAlignment="1">
      <alignment horizontal="right" vertical="center"/>
    </xf>
    <xf numFmtId="0" fontId="68" fillId="26" borderId="0" xfId="46" applyFont="1" applyFill="1" applyAlignment="1">
      <alignment horizontal="right" vertical="center" wrapText="1" shrinkToFit="1"/>
    </xf>
    <xf numFmtId="174" fontId="68" fillId="26" borderId="0" xfId="55" applyNumberFormat="1" applyFont="1" applyFill="1" applyBorder="1" applyAlignment="1">
      <alignment horizontal="right" vertical="center"/>
    </xf>
    <xf numFmtId="37" fontId="66" fillId="26" borderId="0" xfId="53" applyNumberFormat="1" applyFont="1" applyFill="1" applyBorder="1" applyAlignment="1">
      <alignment horizontal="right" vertical="center"/>
    </xf>
    <xf numFmtId="37" fontId="66" fillId="26" borderId="15" xfId="53" applyNumberFormat="1" applyFont="1" applyFill="1" applyBorder="1" applyAlignment="1">
      <alignment horizontal="right" vertical="center"/>
    </xf>
    <xf numFmtId="0" fontId="68" fillId="26" borderId="0" xfId="46" applyFont="1" applyFill="1" applyAlignment="1">
      <alignment horizontal="right" vertical="center" wrapText="1"/>
    </xf>
    <xf numFmtId="38" fontId="70" fillId="26" borderId="11" xfId="29" applyNumberFormat="1" applyFont="1" applyFill="1" applyBorder="1"/>
    <xf numFmtId="38" fontId="92" fillId="26" borderId="0" xfId="29" applyNumberFormat="1" applyFont="1" applyFill="1" applyBorder="1" applyAlignment="1">
      <alignment horizontal="center" vertical="center" wrapText="1"/>
    </xf>
    <xf numFmtId="38" fontId="62" fillId="26" borderId="0" xfId="29" applyNumberFormat="1" applyFont="1" applyFill="1" applyBorder="1"/>
    <xf numFmtId="38" fontId="70" fillId="26" borderId="0" xfId="29" applyNumberFormat="1" applyFont="1" applyFill="1"/>
    <xf numFmtId="37" fontId="62" fillId="26" borderId="15" xfId="29" applyNumberFormat="1" applyFont="1" applyFill="1" applyBorder="1" applyAlignment="1">
      <alignment vertical="center"/>
    </xf>
    <xf numFmtId="38" fontId="70" fillId="26" borderId="0" xfId="29" applyNumberFormat="1" applyFont="1" applyFill="1" applyBorder="1"/>
    <xf numFmtId="170" fontId="63" fillId="26" borderId="0" xfId="55" applyNumberFormat="1" applyFont="1" applyFill="1" applyBorder="1" applyAlignment="1">
      <alignment vertical="center" wrapText="1"/>
    </xf>
    <xf numFmtId="170" fontId="61" fillId="26" borderId="0" xfId="55" applyNumberFormat="1" applyFont="1" applyFill="1" applyBorder="1"/>
    <xf numFmtId="170" fontId="63" fillId="26" borderId="0" xfId="55" applyNumberFormat="1" applyFont="1" applyFill="1"/>
    <xf numFmtId="3" fontId="81" fillId="26" borderId="0" xfId="46" applyNumberFormat="1" applyFont="1" applyFill="1"/>
    <xf numFmtId="3" fontId="63" fillId="26" borderId="0" xfId="46" applyNumberFormat="1" applyFont="1" applyFill="1"/>
    <xf numFmtId="3" fontId="67" fillId="26" borderId="0" xfId="46" applyNumberFormat="1" applyFont="1" applyFill="1"/>
    <xf numFmtId="170" fontId="70" fillId="26" borderId="0" xfId="55" applyNumberFormat="1" applyFont="1" applyFill="1" applyBorder="1" applyAlignment="1">
      <alignment vertical="center"/>
    </xf>
    <xf numFmtId="37" fontId="70" fillId="26" borderId="0" xfId="55" applyNumberFormat="1" applyFont="1" applyFill="1" applyBorder="1" applyAlignment="1">
      <alignment horizontal="right" vertical="center"/>
    </xf>
    <xf numFmtId="41" fontId="66" fillId="26" borderId="0" xfId="46" applyNumberFormat="1" applyFont="1" applyFill="1"/>
    <xf numFmtId="3" fontId="66" fillId="26" borderId="0" xfId="46" applyNumberFormat="1" applyFont="1" applyFill="1"/>
    <xf numFmtId="37" fontId="66" fillId="26" borderId="0" xfId="46" applyNumberFormat="1" applyFont="1" applyFill="1"/>
    <xf numFmtId="0" fontId="68" fillId="26" borderId="0" xfId="46" applyFont="1" applyFill="1"/>
    <xf numFmtId="3" fontId="68" fillId="26" borderId="0" xfId="46" applyNumberFormat="1" applyFont="1" applyFill="1"/>
    <xf numFmtId="0" fontId="68" fillId="26" borderId="0" xfId="46" applyFont="1" applyFill="1" applyAlignment="1">
      <alignment vertical="center"/>
    </xf>
    <xf numFmtId="170" fontId="63" fillId="26" borderId="0" xfId="55" applyNumberFormat="1" applyFont="1" applyFill="1" applyBorder="1" applyAlignment="1">
      <alignment vertical="center"/>
    </xf>
    <xf numFmtId="0" fontId="66" fillId="26" borderId="0" xfId="46" applyFont="1" applyFill="1"/>
    <xf numFmtId="37" fontId="68" fillId="26" borderId="0" xfId="46" applyNumberFormat="1" applyFont="1" applyFill="1"/>
    <xf numFmtId="41" fontId="70" fillId="26" borderId="0" xfId="55" applyNumberFormat="1" applyFont="1" applyFill="1" applyBorder="1" applyAlignment="1">
      <alignment horizontal="right" vertical="center"/>
    </xf>
    <xf numFmtId="3" fontId="68" fillId="26" borderId="0" xfId="55" applyNumberFormat="1" applyFont="1" applyFill="1" applyBorder="1" applyAlignment="1">
      <alignment horizontal="right" vertical="center"/>
    </xf>
    <xf numFmtId="170" fontId="70" fillId="26" borderId="15" xfId="55" applyNumberFormat="1" applyFont="1" applyFill="1" applyBorder="1" applyAlignment="1">
      <alignment vertical="center"/>
    </xf>
    <xf numFmtId="37" fontId="63" fillId="26" borderId="0" xfId="46" applyNumberFormat="1" applyFont="1" applyFill="1"/>
    <xf numFmtId="41" fontId="63" fillId="26" borderId="0" xfId="46" applyNumberFormat="1" applyFont="1" applyFill="1"/>
    <xf numFmtId="0" fontId="61" fillId="26" borderId="0" xfId="54" applyFont="1" applyFill="1" applyAlignment="1">
      <alignment horizontal="right"/>
    </xf>
    <xf numFmtId="37" fontId="67" fillId="26" borderId="0" xfId="54" applyNumberFormat="1" applyFont="1" applyFill="1" applyAlignment="1">
      <alignment vertical="center"/>
    </xf>
    <xf numFmtId="37" fontId="63" fillId="26" borderId="0" xfId="54" applyNumberFormat="1" applyFont="1" applyFill="1" applyAlignment="1">
      <alignment horizontal="right" vertical="center"/>
    </xf>
    <xf numFmtId="0" fontId="64" fillId="26" borderId="0" xfId="54" applyFont="1" applyFill="1" applyAlignment="1">
      <alignment vertical="center"/>
    </xf>
    <xf numFmtId="0" fontId="63" fillId="26" borderId="0" xfId="54" applyFont="1" applyFill="1" applyAlignment="1" applyProtection="1">
      <alignment vertical="center"/>
      <protection locked="0"/>
    </xf>
    <xf numFmtId="3" fontId="66" fillId="26" borderId="0" xfId="55" applyNumberFormat="1" applyFont="1" applyFill="1" applyBorder="1" applyAlignment="1">
      <alignment horizontal="right" vertical="center" wrapText="1"/>
    </xf>
    <xf numFmtId="0" fontId="66" fillId="26" borderId="0" xfId="29" applyNumberFormat="1" applyFont="1" applyFill="1" applyBorder="1" applyAlignment="1">
      <alignment vertical="center" wrapText="1"/>
    </xf>
    <xf numFmtId="170" fontId="66" fillId="26" borderId="12" xfId="29" applyNumberFormat="1" applyFont="1" applyFill="1" applyBorder="1" applyAlignment="1">
      <alignment horizontal="center" vertical="center"/>
    </xf>
    <xf numFmtId="170" fontId="66" fillId="26" borderId="11" xfId="29" applyNumberFormat="1" applyFont="1" applyFill="1" applyBorder="1" applyAlignment="1">
      <alignment horizontal="center" vertical="center"/>
    </xf>
    <xf numFmtId="0" fontId="66" fillId="26" borderId="12" xfId="54" applyFont="1" applyFill="1" applyBorder="1" applyAlignment="1">
      <alignment horizontal="center" vertical="center"/>
    </xf>
    <xf numFmtId="43" fontId="68" fillId="26" borderId="0" xfId="55" applyFont="1" applyFill="1" applyBorder="1" applyAlignment="1">
      <alignment horizontal="right" vertical="center" indent="1"/>
    </xf>
    <xf numFmtId="170" fontId="63" fillId="26" borderId="0" xfId="29" applyNumberFormat="1" applyFont="1" applyFill="1" applyBorder="1" applyAlignment="1">
      <alignment vertical="top"/>
    </xf>
    <xf numFmtId="170" fontId="63" fillId="26" borderId="0" xfId="29" applyNumberFormat="1" applyFont="1" applyFill="1" applyAlignment="1">
      <alignment horizontal="center" vertical="justify"/>
    </xf>
    <xf numFmtId="170" fontId="71" fillId="26" borderId="0" xfId="29" applyNumberFormat="1" applyFont="1" applyFill="1" applyAlignment="1">
      <alignment horizontal="right" vertical="center"/>
    </xf>
    <xf numFmtId="170" fontId="70" fillId="26" borderId="0" xfId="29" applyNumberFormat="1" applyFont="1" applyFill="1" applyBorder="1" applyAlignment="1">
      <alignment horizontal="right" vertical="center"/>
    </xf>
    <xf numFmtId="2" fontId="63" fillId="26" borderId="0" xfId="29" applyNumberFormat="1" applyFont="1" applyFill="1" applyBorder="1" applyAlignment="1">
      <alignment vertical="center"/>
    </xf>
    <xf numFmtId="170" fontId="63" fillId="26" borderId="0" xfId="29" applyNumberFormat="1" applyFont="1" applyFill="1" applyBorder="1" applyAlignment="1">
      <alignment vertical="center"/>
    </xf>
    <xf numFmtId="170" fontId="63" fillId="26" borderId="0" xfId="29" applyNumberFormat="1" applyFont="1" applyFill="1" applyAlignment="1">
      <alignment horizontal="center" vertical="center"/>
    </xf>
    <xf numFmtId="170" fontId="71" fillId="26" borderId="0" xfId="29" applyNumberFormat="1" applyFont="1" applyFill="1" applyAlignment="1">
      <alignment vertical="center"/>
    </xf>
    <xf numFmtId="0" fontId="63" fillId="26" borderId="0" xfId="52" applyFont="1" applyFill="1" applyAlignment="1">
      <alignment vertical="top"/>
    </xf>
    <xf numFmtId="170" fontId="62" fillId="26" borderId="0" xfId="29" applyNumberFormat="1" applyFont="1" applyFill="1" applyBorder="1" applyAlignment="1">
      <alignment horizontal="right" vertical="center" wrapText="1"/>
    </xf>
    <xf numFmtId="0" fontId="61" fillId="26" borderId="0" xfId="52" applyFont="1" applyFill="1"/>
    <xf numFmtId="0" fontId="61" fillId="26" borderId="0" xfId="52" applyFont="1" applyFill="1" applyAlignment="1">
      <alignment vertical="center"/>
    </xf>
    <xf numFmtId="170" fontId="63" fillId="26" borderId="0" xfId="29" applyNumberFormat="1" applyFont="1" applyFill="1" applyAlignment="1">
      <alignment horizontal="right" vertical="center"/>
    </xf>
    <xf numFmtId="0" fontId="63" fillId="26" borderId="0" xfId="52" applyFont="1" applyFill="1" applyAlignment="1">
      <alignment vertical="center"/>
    </xf>
    <xf numFmtId="170" fontId="64" fillId="26" borderId="0" xfId="29" applyNumberFormat="1" applyFont="1" applyFill="1" applyBorder="1" applyAlignment="1">
      <alignment horizontal="right" vertical="center"/>
    </xf>
    <xf numFmtId="170" fontId="67" fillId="26" borderId="0" xfId="29" applyNumberFormat="1" applyFont="1" applyFill="1" applyBorder="1" applyAlignment="1">
      <alignment horizontal="right"/>
    </xf>
    <xf numFmtId="0" fontId="67" fillId="26" borderId="0" xfId="52" applyFont="1" applyFill="1"/>
    <xf numFmtId="0" fontId="64" fillId="26" borderId="12" xfId="54" applyFont="1" applyFill="1" applyBorder="1" applyAlignment="1" applyProtection="1">
      <alignment horizontal="center" vertical="center"/>
      <protection locked="0"/>
    </xf>
    <xf numFmtId="0" fontId="68" fillId="0" borderId="33" xfId="29" applyNumberFormat="1" applyFont="1" applyFill="1" applyBorder="1" applyAlignment="1">
      <alignment vertical="center" readingOrder="2"/>
    </xf>
    <xf numFmtId="0" fontId="68" fillId="0" borderId="33" xfId="29" applyNumberFormat="1" applyFont="1" applyFill="1" applyBorder="1" applyAlignment="1">
      <alignment horizontal="center" vertical="center" readingOrder="2"/>
    </xf>
    <xf numFmtId="0" fontId="66" fillId="26" borderId="13" xfId="29" applyNumberFormat="1" applyFont="1" applyFill="1" applyBorder="1" applyAlignment="1">
      <alignment horizontal="center" vertical="center" wrapText="1"/>
    </xf>
    <xf numFmtId="37" fontId="66" fillId="26" borderId="12" xfId="52" applyNumberFormat="1" applyFont="1" applyFill="1" applyBorder="1" applyAlignment="1">
      <alignment horizontal="center" vertical="center"/>
    </xf>
    <xf numFmtId="37" fontId="66" fillId="26" borderId="15" xfId="55" applyNumberFormat="1" applyFont="1" applyFill="1" applyBorder="1" applyAlignment="1">
      <alignment horizontal="right" vertical="center"/>
    </xf>
    <xf numFmtId="37" fontId="66" fillId="26" borderId="12" xfId="55" applyNumberFormat="1" applyFont="1" applyFill="1" applyBorder="1" applyAlignment="1">
      <alignment horizontal="right" vertical="center" indent="2"/>
    </xf>
    <xf numFmtId="43" fontId="66" fillId="26" borderId="15" xfId="55" applyFont="1" applyFill="1" applyBorder="1" applyAlignment="1">
      <alignment horizontal="right" vertical="center" indent="1"/>
    </xf>
    <xf numFmtId="178" fontId="93" fillId="0" borderId="0" xfId="3659" applyNumberFormat="1" applyFont="1" applyAlignment="1">
      <alignment horizontal="right"/>
    </xf>
    <xf numFmtId="0" fontId="66" fillId="26" borderId="12" xfId="52" applyFont="1" applyFill="1" applyBorder="1" applyAlignment="1">
      <alignment horizontal="center" vertical="center"/>
    </xf>
    <xf numFmtId="166" fontId="64" fillId="0" borderId="11" xfId="0" applyNumberFormat="1" applyFont="1" applyBorder="1" applyAlignment="1">
      <alignment horizontal="right" vertical="center" indent="2"/>
    </xf>
    <xf numFmtId="0" fontId="66" fillId="27" borderId="0" xfId="29" applyNumberFormat="1" applyFont="1" applyFill="1" applyBorder="1" applyAlignment="1">
      <alignment vertical="center"/>
    </xf>
    <xf numFmtId="41" fontId="68" fillId="26" borderId="0" xfId="53" applyNumberFormat="1" applyFont="1" applyFill="1" applyAlignment="1">
      <alignment horizontal="right" vertical="center"/>
    </xf>
    <xf numFmtId="170" fontId="62" fillId="26" borderId="0" xfId="29" applyNumberFormat="1" applyFont="1" applyFill="1" applyAlignment="1">
      <alignment horizontal="right" vertical="center" wrapText="1"/>
    </xf>
    <xf numFmtId="170" fontId="107" fillId="26" borderId="0" xfId="29" applyNumberFormat="1" applyFont="1" applyFill="1" applyAlignment="1">
      <alignment horizontal="right" vertical="center"/>
    </xf>
    <xf numFmtId="37" fontId="66" fillId="26" borderId="0" xfId="52" applyNumberFormat="1" applyFont="1" applyFill="1" applyAlignment="1">
      <alignment horizontal="center" vertical="center"/>
    </xf>
    <xf numFmtId="37" fontId="66" fillId="26" borderId="0" xfId="29" applyNumberFormat="1" applyFont="1" applyFill="1" applyBorder="1" applyAlignment="1">
      <alignment horizontal="right" vertical="center"/>
    </xf>
    <xf numFmtId="0" fontId="107" fillId="26" borderId="0" xfId="54" applyFont="1" applyFill="1" applyAlignment="1">
      <alignment vertical="center"/>
    </xf>
    <xf numFmtId="0" fontId="66" fillId="26" borderId="0" xfId="29" applyNumberFormat="1" applyFont="1" applyFill="1" applyAlignment="1">
      <alignment horizontal="right" vertical="center"/>
    </xf>
    <xf numFmtId="0" fontId="66" fillId="26" borderId="0" xfId="29" applyNumberFormat="1" applyFont="1" applyFill="1" applyAlignment="1">
      <alignment vertical="center"/>
    </xf>
    <xf numFmtId="0" fontId="63" fillId="27" borderId="0" xfId="52" applyFont="1" applyFill="1"/>
    <xf numFmtId="37" fontId="68" fillId="26" borderId="0" xfId="53" applyNumberFormat="1" applyFont="1" applyFill="1" applyAlignment="1">
      <alignment horizontal="right" vertical="center"/>
    </xf>
    <xf numFmtId="37" fontId="66" fillId="26" borderId="0" xfId="53" applyNumberFormat="1" applyFont="1" applyFill="1" applyAlignment="1">
      <alignment horizontal="right" vertical="center"/>
    </xf>
    <xf numFmtId="41" fontId="66" fillId="26" borderId="0" xfId="53" applyNumberFormat="1" applyFont="1" applyFill="1" applyAlignment="1">
      <alignment vertical="center"/>
    </xf>
    <xf numFmtId="37" fontId="68" fillId="0" borderId="0" xfId="29" applyNumberFormat="1" applyFont="1" applyFill="1" applyAlignment="1">
      <alignment horizontal="right" vertical="center"/>
    </xf>
    <xf numFmtId="170" fontId="63" fillId="0" borderId="0" xfId="29" applyNumberFormat="1" applyFont="1" applyFill="1" applyAlignment="1">
      <alignment vertical="center"/>
    </xf>
    <xf numFmtId="37" fontId="61" fillId="26" borderId="0" xfId="53" applyNumberFormat="1" applyFont="1" applyFill="1" applyAlignment="1">
      <alignment horizontal="right" vertical="center" indent="2"/>
    </xf>
    <xf numFmtId="0" fontId="66" fillId="0" borderId="0" xfId="29" applyNumberFormat="1" applyFont="1" applyFill="1" applyBorder="1" applyAlignment="1">
      <alignment vertical="center"/>
    </xf>
    <xf numFmtId="0" fontId="63" fillId="0" borderId="0" xfId="29" applyNumberFormat="1" applyFont="1" applyFill="1" applyBorder="1"/>
    <xf numFmtId="38" fontId="0" fillId="0" borderId="0" xfId="0" applyNumberFormat="1"/>
    <xf numFmtId="38" fontId="0" fillId="26" borderId="0" xfId="0" applyNumberFormat="1" applyFill="1"/>
    <xf numFmtId="41" fontId="66" fillId="26" borderId="15" xfId="55" applyNumberFormat="1" applyFont="1" applyFill="1" applyBorder="1" applyAlignment="1">
      <alignment horizontal="right" vertical="center"/>
    </xf>
    <xf numFmtId="0" fontId="67" fillId="27" borderId="0" xfId="54" applyFont="1" applyFill="1" applyAlignment="1" applyProtection="1">
      <alignment vertical="center"/>
      <protection locked="0"/>
    </xf>
    <xf numFmtId="181" fontId="63" fillId="26" borderId="0" xfId="53" applyNumberFormat="1" applyFont="1" applyFill="1" applyAlignment="1" applyProtection="1">
      <alignment horizontal="right" vertical="center"/>
      <protection locked="0"/>
    </xf>
    <xf numFmtId="0" fontId="67" fillId="26" borderId="0" xfId="54" applyFont="1" applyFill="1" applyAlignment="1" applyProtection="1">
      <alignment horizontal="center" vertical="center"/>
      <protection locked="0"/>
    </xf>
    <xf numFmtId="174" fontId="64" fillId="26" borderId="0" xfId="54" applyNumberFormat="1" applyFont="1" applyFill="1" applyAlignment="1" applyProtection="1">
      <alignment vertical="center"/>
      <protection locked="0"/>
    </xf>
    <xf numFmtId="37" fontId="68" fillId="26" borderId="0" xfId="29" applyNumberFormat="1" applyFont="1" applyFill="1" applyAlignment="1">
      <alignment horizontal="right" vertical="center" indent="1"/>
    </xf>
    <xf numFmtId="43" fontId="68" fillId="26" borderId="0" xfId="29" applyFont="1" applyFill="1" applyAlignment="1">
      <alignment horizontal="right" vertical="center"/>
    </xf>
    <xf numFmtId="0" fontId="66" fillId="26" borderId="11" xfId="29" applyNumberFormat="1" applyFont="1" applyFill="1" applyBorder="1" applyAlignment="1">
      <alignment horizontal="right" vertical="center" wrapText="1" indent="1"/>
    </xf>
    <xf numFmtId="37" fontId="63" fillId="0" borderId="0" xfId="0" applyNumberFormat="1" applyFont="1" applyAlignment="1">
      <alignment horizontal="right" vertical="center"/>
    </xf>
    <xf numFmtId="37" fontId="63" fillId="26" borderId="0" xfId="0" applyNumberFormat="1" applyFont="1" applyFill="1" applyAlignment="1">
      <alignment horizontal="right" vertical="center"/>
    </xf>
    <xf numFmtId="37" fontId="63" fillId="60" borderId="0" xfId="0" applyNumberFormat="1" applyFont="1" applyFill="1" applyAlignment="1">
      <alignment horizontal="right" vertical="center"/>
    </xf>
    <xf numFmtId="41" fontId="63" fillId="60" borderId="0" xfId="0" applyNumberFormat="1" applyFont="1" applyFill="1" applyAlignment="1">
      <alignment horizontal="right" vertical="center"/>
    </xf>
    <xf numFmtId="165" fontId="66" fillId="26" borderId="13" xfId="54" applyNumberFormat="1" applyFont="1" applyFill="1" applyBorder="1" applyAlignment="1" applyProtection="1">
      <alignment horizontal="right" vertical="center" indent="1"/>
      <protection locked="0"/>
    </xf>
    <xf numFmtId="165" fontId="66" fillId="26" borderId="13" xfId="29" applyNumberFormat="1" applyFont="1" applyFill="1" applyBorder="1" applyAlignment="1" applyProtection="1">
      <alignment horizontal="right" vertical="center" indent="1"/>
      <protection locked="0"/>
    </xf>
    <xf numFmtId="37" fontId="63" fillId="60" borderId="11" xfId="0" applyNumberFormat="1" applyFont="1" applyFill="1" applyBorder="1" applyAlignment="1">
      <alignment horizontal="right" vertical="center"/>
    </xf>
    <xf numFmtId="0" fontId="64" fillId="26" borderId="13" xfId="54" applyFont="1" applyFill="1" applyBorder="1" applyAlignment="1">
      <alignment horizontal="right" vertical="center"/>
    </xf>
    <xf numFmtId="0" fontId="67" fillId="26" borderId="13" xfId="54" applyFont="1" applyFill="1" applyBorder="1" applyAlignment="1">
      <alignment horizontal="right" vertical="center"/>
    </xf>
    <xf numFmtId="171" fontId="64" fillId="26" borderId="0" xfId="54" applyNumberFormat="1" applyFont="1" applyFill="1" applyAlignment="1">
      <alignment horizontal="center" vertical="center"/>
    </xf>
    <xf numFmtId="41" fontId="68" fillId="0" borderId="0" xfId="0" applyNumberFormat="1" applyFont="1" applyAlignment="1">
      <alignment horizontal="right" vertical="center"/>
    </xf>
    <xf numFmtId="37" fontId="68" fillId="61" borderId="0" xfId="0" applyNumberFormat="1" applyFont="1" applyFill="1" applyAlignment="1">
      <alignment horizontal="right" vertical="center"/>
    </xf>
    <xf numFmtId="41" fontId="66" fillId="26" borderId="0" xfId="53" applyNumberFormat="1" applyFont="1" applyFill="1" applyAlignment="1">
      <alignment horizontal="right" vertical="center"/>
    </xf>
    <xf numFmtId="0" fontId="66" fillId="26" borderId="0" xfId="2654" applyFont="1" applyFill="1" applyAlignment="1">
      <alignment horizontal="center" vertical="center"/>
    </xf>
    <xf numFmtId="0" fontId="68" fillId="26" borderId="0" xfId="2654" applyFont="1" applyFill="1" applyAlignment="1">
      <alignment horizontal="right" vertical="center"/>
    </xf>
    <xf numFmtId="0" fontId="70" fillId="26" borderId="11" xfId="52" applyFont="1" applyFill="1" applyBorder="1" applyAlignment="1" applyProtection="1">
      <alignment horizontal="left"/>
      <protection locked="0"/>
    </xf>
    <xf numFmtId="180" fontId="68" fillId="26" borderId="0" xfId="29" applyNumberFormat="1" applyFont="1" applyFill="1" applyBorder="1" applyAlignment="1">
      <alignment horizontal="right" vertical="center" indent="1"/>
    </xf>
    <xf numFmtId="180" fontId="68" fillId="26" borderId="0" xfId="29" applyNumberFormat="1" applyFont="1" applyFill="1" applyAlignment="1">
      <alignment horizontal="right" vertical="center" indent="1"/>
    </xf>
    <xf numFmtId="180" fontId="66" fillId="26" borderId="15" xfId="29" applyNumberFormat="1" applyFont="1" applyFill="1" applyBorder="1" applyAlignment="1">
      <alignment horizontal="right" vertical="center" indent="1"/>
    </xf>
    <xf numFmtId="0" fontId="38" fillId="27" borderId="0" xfId="54" applyFont="1" applyFill="1" applyAlignment="1">
      <alignment horizontal="right" vertical="top"/>
    </xf>
    <xf numFmtId="0" fontId="68" fillId="27" borderId="0" xfId="46" applyFont="1" applyFill="1" applyAlignment="1">
      <alignment horizontal="right" vertical="center" shrinkToFit="1"/>
    </xf>
    <xf numFmtId="37" fontId="68" fillId="27" borderId="0" xfId="55" applyNumberFormat="1" applyFont="1" applyFill="1" applyBorder="1" applyAlignment="1">
      <alignment horizontal="right" vertical="center"/>
    </xf>
    <xf numFmtId="41" fontId="68" fillId="27" borderId="0" xfId="55" applyNumberFormat="1" applyFont="1" applyFill="1" applyBorder="1" applyAlignment="1">
      <alignment horizontal="right" vertical="center"/>
    </xf>
    <xf numFmtId="0" fontId="68" fillId="27" borderId="0" xfId="46" applyFont="1" applyFill="1" applyAlignment="1">
      <alignment horizontal="right" vertical="center" wrapText="1"/>
    </xf>
    <xf numFmtId="41" fontId="68" fillId="26" borderId="0" xfId="55" applyNumberFormat="1" applyFont="1" applyFill="1" applyAlignment="1">
      <alignment horizontal="right" vertical="center"/>
    </xf>
    <xf numFmtId="41" fontId="66" fillId="26" borderId="0" xfId="55" applyNumberFormat="1" applyFont="1" applyFill="1" applyAlignment="1">
      <alignment horizontal="right" vertical="center"/>
    </xf>
    <xf numFmtId="0" fontId="67" fillId="0" borderId="0" xfId="54" applyFont="1" applyAlignment="1">
      <alignment vertical="center"/>
    </xf>
    <xf numFmtId="0" fontId="64" fillId="0" borderId="0" xfId="54" applyFont="1" applyAlignment="1">
      <alignment vertical="center"/>
    </xf>
    <xf numFmtId="0" fontId="66" fillId="26" borderId="0" xfId="29" applyNumberFormat="1" applyFont="1" applyFill="1" applyAlignment="1">
      <alignment horizontal="right" vertical="center" wrapText="1"/>
    </xf>
    <xf numFmtId="0" fontId="70" fillId="26" borderId="0" xfId="46" applyFont="1" applyFill="1"/>
    <xf numFmtId="41" fontId="61" fillId="26" borderId="0" xfId="54" applyNumberFormat="1" applyFont="1" applyFill="1" applyAlignment="1">
      <alignment vertical="center"/>
    </xf>
    <xf numFmtId="173" fontId="70" fillId="26" borderId="0" xfId="54" applyNumberFormat="1" applyFont="1" applyFill="1" applyProtection="1">
      <protection locked="0"/>
    </xf>
    <xf numFmtId="0" fontId="63" fillId="26" borderId="0" xfId="54" applyFont="1" applyFill="1" applyProtection="1">
      <protection locked="0"/>
    </xf>
    <xf numFmtId="41" fontId="68" fillId="0" borderId="0" xfId="53" applyNumberFormat="1" applyFont="1" applyFill="1" applyAlignment="1">
      <alignment horizontal="right" vertical="center"/>
    </xf>
    <xf numFmtId="41" fontId="68" fillId="0" borderId="0" xfId="53" applyNumberFormat="1" applyFont="1" applyAlignment="1">
      <alignment horizontal="right" vertical="center"/>
    </xf>
    <xf numFmtId="0" fontId="64" fillId="26" borderId="0" xfId="0" applyFont="1" applyFill="1" applyAlignment="1">
      <alignment horizontal="center" vertical="center"/>
    </xf>
    <xf numFmtId="0" fontId="67" fillId="25" borderId="0" xfId="0" applyFont="1" applyFill="1" applyAlignment="1">
      <alignment horizontal="right" vertical="center"/>
    </xf>
    <xf numFmtId="49" fontId="64" fillId="26" borderId="0" xfId="0" applyNumberFormat="1" applyFont="1" applyFill="1" applyAlignment="1">
      <alignment horizontal="center" vertical="center"/>
    </xf>
    <xf numFmtId="37" fontId="67" fillId="25" borderId="0" xfId="29" applyNumberFormat="1" applyFont="1" applyFill="1" applyBorder="1" applyAlignment="1">
      <alignment horizontal="right" vertical="center"/>
    </xf>
    <xf numFmtId="0" fontId="64" fillId="27" borderId="0" xfId="0" applyFont="1" applyFill="1" applyAlignment="1">
      <alignment horizontal="right" vertical="center"/>
    </xf>
    <xf numFmtId="49" fontId="64" fillId="27" borderId="0" xfId="0" applyNumberFormat="1" applyFont="1" applyFill="1" applyAlignment="1">
      <alignment horizontal="center" vertical="center"/>
    </xf>
    <xf numFmtId="37" fontId="67" fillId="27" borderId="0" xfId="29" applyNumberFormat="1" applyFont="1" applyFill="1" applyBorder="1" applyAlignment="1">
      <alignment horizontal="right" vertical="center"/>
    </xf>
    <xf numFmtId="3" fontId="80" fillId="26" borderId="0" xfId="0" applyNumberFormat="1" applyFont="1" applyFill="1" applyAlignment="1">
      <alignment vertical="center"/>
    </xf>
    <xf numFmtId="43" fontId="67" fillId="26" borderId="0" xfId="29" applyFont="1" applyFill="1" applyBorder="1" applyAlignment="1">
      <alignment horizontal="right" vertical="center"/>
    </xf>
    <xf numFmtId="3" fontId="64" fillId="26" borderId="0" xfId="0" applyNumberFormat="1" applyFont="1" applyFill="1" applyAlignment="1">
      <alignment vertical="center"/>
    </xf>
    <xf numFmtId="170" fontId="64" fillId="26" borderId="11" xfId="29" applyNumberFormat="1" applyFont="1" applyFill="1" applyBorder="1" applyAlignment="1">
      <alignment horizontal="right"/>
    </xf>
    <xf numFmtId="41" fontId="67" fillId="26" borderId="11" xfId="29" applyNumberFormat="1" applyFont="1" applyFill="1" applyBorder="1" applyAlignment="1">
      <alignment horizontal="right" vertical="center"/>
    </xf>
    <xf numFmtId="170" fontId="64" fillId="26" borderId="14" xfId="29" applyNumberFormat="1" applyFont="1" applyFill="1" applyBorder="1" applyAlignment="1">
      <alignment vertical="center"/>
    </xf>
    <xf numFmtId="1" fontId="64" fillId="26" borderId="13" xfId="29" applyNumberFormat="1" applyFont="1" applyFill="1" applyBorder="1" applyAlignment="1">
      <alignment horizontal="center" vertical="top"/>
    </xf>
    <xf numFmtId="3" fontId="67" fillId="26" borderId="0" xfId="0" applyNumberFormat="1" applyFont="1" applyFill="1" applyAlignment="1">
      <alignment horizontal="right" vertical="center"/>
    </xf>
    <xf numFmtId="37" fontId="67" fillId="26" borderId="0" xfId="29" applyNumberFormat="1" applyFont="1" applyFill="1" applyBorder="1" applyAlignment="1">
      <alignment horizontal="right" vertical="center" indent="1"/>
    </xf>
    <xf numFmtId="37" fontId="67" fillId="0" borderId="0" xfId="29" applyNumberFormat="1" applyFont="1" applyFill="1" applyBorder="1" applyAlignment="1">
      <alignment horizontal="right" vertical="center" indent="1"/>
    </xf>
    <xf numFmtId="3" fontId="67" fillId="26" borderId="0" xfId="0" applyNumberFormat="1" applyFont="1" applyFill="1" applyAlignment="1">
      <alignment vertical="center"/>
    </xf>
    <xf numFmtId="0" fontId="66" fillId="26" borderId="0" xfId="29" applyNumberFormat="1" applyFont="1" applyFill="1" applyBorder="1" applyAlignment="1">
      <alignment horizontal="center" vertical="center"/>
    </xf>
    <xf numFmtId="0" fontId="66" fillId="26" borderId="11" xfId="29" applyNumberFormat="1" applyFont="1" applyFill="1" applyBorder="1" applyAlignment="1">
      <alignment horizontal="center" vertical="center"/>
    </xf>
    <xf numFmtId="0" fontId="66" fillId="26" borderId="11" xfId="29" applyNumberFormat="1" applyFont="1" applyFill="1" applyBorder="1" applyAlignment="1">
      <alignment horizontal="right" vertical="center" wrapText="1" indent="2"/>
    </xf>
    <xf numFmtId="0" fontId="66" fillId="26" borderId="0" xfId="52" applyFont="1" applyFill="1" applyAlignment="1">
      <alignment horizontal="right" vertical="center" wrapText="1"/>
    </xf>
    <xf numFmtId="174" fontId="68" fillId="26" borderId="0" xfId="53" applyNumberFormat="1" applyFont="1" applyFill="1" applyBorder="1" applyAlignment="1">
      <alignment horizontal="right" vertical="center"/>
    </xf>
    <xf numFmtId="0" fontId="66" fillId="26" borderId="0" xfId="52" applyFont="1" applyFill="1" applyAlignment="1">
      <alignment horizontal="right" vertical="center"/>
    </xf>
    <xf numFmtId="37" fontId="63" fillId="27" borderId="0" xfId="54" applyNumberFormat="1" applyFont="1" applyFill="1" applyAlignment="1" applyProtection="1">
      <alignment horizontal="right" vertical="center"/>
      <protection locked="0"/>
    </xf>
    <xf numFmtId="37" fontId="63" fillId="26" borderId="0" xfId="29" applyNumberFormat="1" applyFont="1" applyFill="1" applyBorder="1" applyAlignment="1" applyProtection="1">
      <alignment horizontal="right" vertical="center"/>
      <protection locked="0"/>
    </xf>
    <xf numFmtId="37" fontId="63" fillId="26" borderId="0" xfId="54" applyNumberFormat="1" applyFont="1" applyFill="1" applyAlignment="1" applyProtection="1">
      <alignment horizontal="right" vertical="center"/>
      <protection locked="0"/>
    </xf>
    <xf numFmtId="0" fontId="70" fillId="26" borderId="0" xfId="54" applyFont="1" applyFill="1" applyAlignment="1">
      <alignment horizontal="right" vertical="center"/>
    </xf>
    <xf numFmtId="0" fontId="70" fillId="26" borderId="0" xfId="54" applyFont="1" applyFill="1" applyAlignment="1" applyProtection="1">
      <alignment horizontal="right" vertical="center"/>
      <protection locked="0"/>
    </xf>
    <xf numFmtId="0" fontId="71" fillId="26" borderId="0" xfId="54" applyFont="1" applyFill="1" applyAlignment="1" applyProtection="1">
      <alignment horizontal="right" vertical="center"/>
      <protection locked="0"/>
    </xf>
    <xf numFmtId="0" fontId="70" fillId="26" borderId="0" xfId="54" quotePrefix="1" applyFont="1" applyFill="1" applyAlignment="1">
      <alignment horizontal="right" vertical="center"/>
    </xf>
    <xf numFmtId="0" fontId="63" fillId="26" borderId="0" xfId="54" quotePrefix="1" applyFont="1" applyFill="1" applyAlignment="1" applyProtection="1">
      <alignment horizontal="right" vertical="center"/>
      <protection locked="0"/>
    </xf>
    <xf numFmtId="0" fontId="71" fillId="26" borderId="0" xfId="54" applyFont="1" applyFill="1" applyAlignment="1">
      <alignment horizontal="right" vertical="center"/>
    </xf>
    <xf numFmtId="0" fontId="63" fillId="26" borderId="0" xfId="54" applyFont="1" applyFill="1" applyAlignment="1" applyProtection="1">
      <alignment horizontal="right" vertical="center" wrapText="1"/>
      <protection locked="0"/>
    </xf>
    <xf numFmtId="41" fontId="70" fillId="60" borderId="0" xfId="0" applyNumberFormat="1" applyFont="1" applyFill="1" applyAlignment="1">
      <alignment horizontal="right" vertical="center"/>
    </xf>
    <xf numFmtId="0" fontId="70" fillId="26" borderId="0" xfId="54" applyFont="1" applyFill="1" applyAlignment="1" applyProtection="1">
      <alignment horizontal="center" vertical="center"/>
      <protection locked="0"/>
    </xf>
    <xf numFmtId="0" fontId="71" fillId="26" borderId="0" xfId="54" applyFont="1" applyFill="1" applyAlignment="1" applyProtection="1">
      <alignment horizontal="center" vertical="center"/>
      <protection locked="0"/>
    </xf>
    <xf numFmtId="0" fontId="63" fillId="26" borderId="0" xfId="29" applyNumberFormat="1" applyFont="1" applyFill="1" applyBorder="1" applyAlignment="1" applyProtection="1">
      <alignment horizontal="center" vertical="center"/>
      <protection locked="0"/>
    </xf>
    <xf numFmtId="0" fontId="63" fillId="26" borderId="0" xfId="0" applyFont="1" applyFill="1" applyAlignment="1">
      <alignment horizontal="center" vertical="center"/>
    </xf>
    <xf numFmtId="37" fontId="64" fillId="26" borderId="13" xfId="29" applyNumberFormat="1" applyFont="1" applyFill="1" applyBorder="1" applyAlignment="1">
      <alignment horizontal="right" vertical="center" indent="1"/>
    </xf>
    <xf numFmtId="37" fontId="68" fillId="0" borderId="0" xfId="0" applyNumberFormat="1" applyFont="1" applyAlignment="1">
      <alignment horizontal="right" vertical="center"/>
    </xf>
    <xf numFmtId="41" fontId="66" fillId="0" borderId="0" xfId="0" applyNumberFormat="1" applyFont="1" applyAlignment="1">
      <alignment horizontal="right" vertical="center"/>
    </xf>
    <xf numFmtId="0" fontId="68" fillId="26" borderId="0" xfId="53" applyNumberFormat="1" applyFont="1" applyFill="1" applyAlignment="1">
      <alignment horizontal="right" vertical="center"/>
    </xf>
    <xf numFmtId="0" fontId="68" fillId="26" borderId="0" xfId="54" applyFont="1" applyFill="1" applyAlignment="1" applyProtection="1">
      <alignment horizontal="center" vertical="top" wrapText="1"/>
      <protection locked="0"/>
    </xf>
    <xf numFmtId="0" fontId="66" fillId="26" borderId="11" xfId="2654" applyFont="1" applyFill="1" applyBorder="1" applyAlignment="1">
      <alignment horizontal="center" vertical="center"/>
    </xf>
    <xf numFmtId="170" fontId="66" fillId="26" borderId="11" xfId="29" applyNumberFormat="1" applyFont="1" applyFill="1" applyBorder="1" applyAlignment="1">
      <alignment horizontal="right" vertical="center" indent="1"/>
    </xf>
    <xf numFmtId="43" fontId="68" fillId="26" borderId="0" xfId="29" applyFont="1" applyFill="1" applyBorder="1" applyAlignment="1">
      <alignment horizontal="right" vertical="center" indent="1"/>
    </xf>
    <xf numFmtId="37" fontId="67" fillId="26" borderId="0" xfId="55" applyNumberFormat="1" applyFont="1" applyFill="1" applyAlignment="1">
      <alignment horizontal="right" vertical="center"/>
    </xf>
    <xf numFmtId="37" fontId="67" fillId="26" borderId="0" xfId="55" applyNumberFormat="1" applyFont="1" applyFill="1" applyBorder="1" applyAlignment="1">
      <alignment horizontal="right" vertical="center"/>
    </xf>
    <xf numFmtId="37" fontId="64" fillId="26" borderId="13" xfId="55" applyNumberFormat="1" applyFont="1" applyFill="1" applyBorder="1" applyAlignment="1">
      <alignment horizontal="right" vertical="center"/>
    </xf>
    <xf numFmtId="37" fontId="64" fillId="26" borderId="14" xfId="55" applyNumberFormat="1" applyFont="1" applyFill="1" applyBorder="1" applyAlignment="1">
      <alignment horizontal="right" vertical="center"/>
    </xf>
    <xf numFmtId="37" fontId="61" fillId="62" borderId="0" xfId="0" applyNumberFormat="1" applyFont="1" applyFill="1" applyAlignment="1">
      <alignment horizontal="right" vertical="center" indent="1"/>
    </xf>
    <xf numFmtId="37" fontId="61" fillId="62" borderId="11" xfId="0" applyNumberFormat="1" applyFont="1" applyFill="1" applyBorder="1" applyAlignment="1">
      <alignment horizontal="right" vertical="center" indent="1"/>
    </xf>
    <xf numFmtId="0" fontId="108" fillId="26" borderId="13" xfId="54" applyFont="1" applyFill="1" applyBorder="1" applyAlignment="1">
      <alignment horizontal="center" vertical="center" wrapText="1"/>
    </xf>
    <xf numFmtId="38" fontId="108" fillId="26" borderId="13" xfId="54" applyNumberFormat="1" applyFont="1" applyFill="1" applyBorder="1" applyAlignment="1">
      <alignment horizontal="center" vertical="center" wrapText="1"/>
    </xf>
    <xf numFmtId="0" fontId="109" fillId="26" borderId="0" xfId="54" applyFont="1" applyFill="1" applyAlignment="1">
      <alignment vertical="center"/>
    </xf>
    <xf numFmtId="37" fontId="109" fillId="26" borderId="0" xfId="53" applyNumberFormat="1" applyFont="1" applyFill="1" applyBorder="1" applyAlignment="1">
      <alignment horizontal="right" vertical="center"/>
    </xf>
    <xf numFmtId="37" fontId="109" fillId="26" borderId="0" xfId="53" applyNumberFormat="1" applyFont="1" applyFill="1" applyAlignment="1">
      <alignment horizontal="right" vertical="center" indent="1"/>
    </xf>
    <xf numFmtId="0" fontId="109" fillId="25" borderId="0" xfId="54" applyFont="1" applyFill="1" applyAlignment="1">
      <alignment vertical="center"/>
    </xf>
    <xf numFmtId="37" fontId="109" fillId="25" borderId="0" xfId="53" applyNumberFormat="1" applyFont="1" applyFill="1" applyBorder="1" applyAlignment="1">
      <alignment horizontal="right" vertical="center"/>
    </xf>
    <xf numFmtId="0" fontId="109" fillId="25" borderId="11" xfId="54" applyFont="1" applyFill="1" applyBorder="1" applyAlignment="1">
      <alignment vertical="center"/>
    </xf>
    <xf numFmtId="0" fontId="108" fillId="25" borderId="13" xfId="54" applyFont="1" applyFill="1" applyBorder="1" applyAlignment="1">
      <alignment vertical="center"/>
    </xf>
    <xf numFmtId="37" fontId="108" fillId="25" borderId="13" xfId="53" applyNumberFormat="1" applyFont="1" applyFill="1" applyBorder="1" applyAlignment="1">
      <alignment horizontal="right" vertical="center"/>
    </xf>
    <xf numFmtId="0" fontId="109" fillId="25" borderId="0" xfId="54" applyFont="1" applyFill="1" applyAlignment="1">
      <alignment vertical="center" wrapText="1"/>
    </xf>
    <xf numFmtId="41" fontId="109" fillId="26" borderId="0" xfId="53" applyNumberFormat="1" applyFont="1" applyFill="1" applyBorder="1" applyAlignment="1">
      <alignment horizontal="right" vertical="center"/>
    </xf>
    <xf numFmtId="37" fontId="109" fillId="26" borderId="0" xfId="53" applyNumberFormat="1" applyFont="1" applyFill="1" applyBorder="1" applyAlignment="1">
      <alignment horizontal="right" vertical="center" indent="1"/>
    </xf>
    <xf numFmtId="37" fontId="109" fillId="0" borderId="0" xfId="53" applyNumberFormat="1" applyFont="1" applyFill="1" applyBorder="1" applyAlignment="1">
      <alignment horizontal="right" vertical="center"/>
    </xf>
    <xf numFmtId="37" fontId="108" fillId="25" borderId="13" xfId="53" applyNumberFormat="1" applyFont="1" applyFill="1" applyBorder="1" applyAlignment="1">
      <alignment horizontal="right" vertical="center" indent="1"/>
    </xf>
    <xf numFmtId="0" fontId="108" fillId="25" borderId="0" xfId="54" applyFont="1" applyFill="1" applyAlignment="1">
      <alignment vertical="center"/>
    </xf>
    <xf numFmtId="37" fontId="108" fillId="25" borderId="15" xfId="53" applyNumberFormat="1" applyFont="1" applyFill="1" applyBorder="1" applyAlignment="1">
      <alignment horizontal="right" vertical="center"/>
    </xf>
    <xf numFmtId="37" fontId="108" fillId="25" borderId="15" xfId="53" applyNumberFormat="1" applyFont="1" applyFill="1" applyBorder="1" applyAlignment="1">
      <alignment horizontal="right" vertical="center" indent="1"/>
    </xf>
    <xf numFmtId="38" fontId="108" fillId="26" borderId="13" xfId="54" applyNumberFormat="1" applyFont="1" applyFill="1" applyBorder="1" applyAlignment="1">
      <alignment horizontal="center" vertical="center"/>
    </xf>
    <xf numFmtId="41" fontId="109" fillId="26" borderId="0" xfId="53" applyNumberFormat="1" applyFont="1" applyFill="1" applyAlignment="1">
      <alignment horizontal="right" vertical="center"/>
    </xf>
    <xf numFmtId="43" fontId="108" fillId="26" borderId="13" xfId="53" applyFont="1" applyFill="1" applyBorder="1" applyAlignment="1">
      <alignment horizontal="right" vertical="center"/>
    </xf>
    <xf numFmtId="43" fontId="109" fillId="26" borderId="0" xfId="53" applyFont="1" applyFill="1" applyBorder="1" applyAlignment="1">
      <alignment horizontal="right" vertical="center"/>
    </xf>
    <xf numFmtId="43" fontId="109" fillId="26" borderId="0" xfId="53" applyFont="1" applyFill="1" applyAlignment="1">
      <alignment horizontal="right" vertical="center"/>
    </xf>
    <xf numFmtId="37" fontId="68" fillId="0" borderId="0" xfId="53" applyNumberFormat="1" applyFont="1" applyFill="1" applyAlignment="1">
      <alignment horizontal="right" vertical="center"/>
    </xf>
    <xf numFmtId="37" fontId="68" fillId="0" borderId="0" xfId="29" applyNumberFormat="1" applyFont="1" applyFill="1" applyAlignment="1">
      <alignment horizontal="right" vertical="center" indent="1"/>
    </xf>
    <xf numFmtId="170" fontId="63" fillId="27" borderId="0" xfId="29" applyNumberFormat="1" applyFont="1" applyFill="1" applyAlignment="1">
      <alignment vertical="center"/>
    </xf>
    <xf numFmtId="0" fontId="67" fillId="27" borderId="0" xfId="54" applyFont="1" applyFill="1" applyAlignment="1">
      <alignment vertical="center"/>
    </xf>
    <xf numFmtId="0" fontId="63" fillId="27" borderId="0" xfId="54" applyFont="1" applyFill="1" applyAlignment="1">
      <alignment vertical="center"/>
    </xf>
    <xf numFmtId="0" fontId="67" fillId="27" borderId="0" xfId="2654" applyFont="1" applyFill="1" applyAlignment="1">
      <alignment vertical="center" wrapText="1"/>
    </xf>
    <xf numFmtId="0" fontId="63" fillId="27" borderId="0" xfId="0" applyFont="1" applyFill="1" applyAlignment="1">
      <alignment horizontal="right" vertical="center" wrapText="1"/>
    </xf>
    <xf numFmtId="0" fontId="38" fillId="27" borderId="0" xfId="54" applyFont="1" applyFill="1" applyAlignment="1">
      <alignment horizontal="right" vertical="center"/>
    </xf>
    <xf numFmtId="174" fontId="67" fillId="26" borderId="0" xfId="29" applyNumberFormat="1" applyFont="1" applyFill="1" applyBorder="1" applyAlignment="1">
      <alignment horizontal="right" vertical="center" indent="1"/>
    </xf>
    <xf numFmtId="37" fontId="66" fillId="26" borderId="12" xfId="55" applyNumberFormat="1" applyFont="1" applyFill="1" applyBorder="1" applyAlignment="1">
      <alignment horizontal="center" vertical="center"/>
    </xf>
    <xf numFmtId="0" fontId="67" fillId="26" borderId="0" xfId="2654" applyFont="1" applyFill="1" applyAlignment="1">
      <alignment vertical="center" wrapText="1"/>
    </xf>
    <xf numFmtId="1" fontId="67" fillId="26" borderId="0" xfId="29" applyNumberFormat="1" applyFont="1" applyFill="1" applyBorder="1" applyAlignment="1">
      <alignment horizontal="right" vertical="center" indent="2"/>
    </xf>
    <xf numFmtId="0" fontId="64" fillId="26" borderId="12" xfId="2654" applyFont="1" applyFill="1" applyBorder="1" applyAlignment="1">
      <alignment horizontal="center" vertical="center"/>
    </xf>
    <xf numFmtId="1" fontId="64" fillId="26" borderId="15" xfId="29" applyNumberFormat="1" applyFont="1" applyFill="1" applyBorder="1" applyAlignment="1">
      <alignment horizontal="right" vertical="center" indent="2"/>
    </xf>
    <xf numFmtId="0" fontId="62" fillId="25" borderId="0" xfId="0" applyFont="1" applyFill="1" applyAlignment="1">
      <alignment horizontal="center"/>
    </xf>
    <xf numFmtId="0" fontId="64" fillId="26" borderId="0" xfId="0" applyFont="1" applyFill="1" applyAlignment="1">
      <alignment horizontal="center" vertical="top"/>
    </xf>
    <xf numFmtId="0" fontId="64" fillId="26" borderId="0" xfId="0" applyFont="1" applyFill="1" applyAlignment="1">
      <alignment horizontal="center" vertical="center"/>
    </xf>
    <xf numFmtId="0" fontId="62" fillId="26" borderId="0" xfId="29" applyNumberFormat="1" applyFont="1" applyFill="1" applyBorder="1" applyAlignment="1">
      <alignment horizontal="right" readingOrder="2"/>
    </xf>
    <xf numFmtId="0" fontId="99" fillId="26" borderId="0" xfId="29" applyNumberFormat="1" applyFont="1" applyFill="1" applyBorder="1" applyAlignment="1">
      <alignment horizontal="right" readingOrder="2"/>
    </xf>
    <xf numFmtId="170" fontId="70" fillId="26" borderId="11" xfId="29" applyNumberFormat="1" applyFont="1" applyFill="1" applyBorder="1" applyAlignment="1">
      <alignment horizontal="left"/>
    </xf>
    <xf numFmtId="0" fontId="66" fillId="26" borderId="12" xfId="29" applyNumberFormat="1" applyFont="1" applyFill="1" applyBorder="1" applyAlignment="1">
      <alignment horizontal="center" vertical="center"/>
    </xf>
    <xf numFmtId="0" fontId="66" fillId="26" borderId="11" xfId="29" applyNumberFormat="1" applyFont="1" applyFill="1" applyBorder="1" applyAlignment="1">
      <alignment horizontal="center" vertical="center"/>
    </xf>
    <xf numFmtId="170" fontId="66" fillId="26" borderId="12" xfId="29" applyNumberFormat="1" applyFont="1" applyFill="1" applyBorder="1" applyAlignment="1">
      <alignment horizontal="center" vertical="center"/>
    </xf>
    <xf numFmtId="170" fontId="66" fillId="26" borderId="11" xfId="29" applyNumberFormat="1" applyFont="1" applyFill="1" applyBorder="1" applyAlignment="1">
      <alignment horizontal="center" vertical="center"/>
    </xf>
    <xf numFmtId="3" fontId="66" fillId="26" borderId="11" xfId="29" applyNumberFormat="1" applyFont="1" applyFill="1" applyBorder="1" applyAlignment="1">
      <alignment horizontal="left"/>
    </xf>
    <xf numFmtId="0" fontId="99" fillId="26" borderId="0" xfId="54" applyFont="1" applyFill="1" applyAlignment="1">
      <alignment horizontal="right" readingOrder="2"/>
    </xf>
    <xf numFmtId="0" fontId="70" fillId="26" borderId="0" xfId="54" applyFont="1" applyFill="1" applyAlignment="1" applyProtection="1">
      <alignment horizontal="left"/>
      <protection locked="0"/>
    </xf>
    <xf numFmtId="0" fontId="66" fillId="26" borderId="13" xfId="54" applyFont="1" applyFill="1" applyBorder="1" applyAlignment="1" applyProtection="1">
      <alignment horizontal="center" vertical="center"/>
      <protection locked="0"/>
    </xf>
    <xf numFmtId="0" fontId="66" fillId="26" borderId="12" xfId="54" applyFont="1" applyFill="1" applyBorder="1" applyAlignment="1" applyProtection="1">
      <alignment horizontal="center" vertical="center"/>
      <protection locked="0"/>
    </xf>
    <xf numFmtId="165" fontId="66" fillId="26" borderId="12" xfId="54" applyNumberFormat="1" applyFont="1" applyFill="1" applyBorder="1" applyAlignment="1" applyProtection="1">
      <alignment horizontal="center" vertical="center" readingOrder="1"/>
      <protection locked="0"/>
    </xf>
    <xf numFmtId="165" fontId="66" fillId="26" borderId="13" xfId="54" applyNumberFormat="1" applyFont="1" applyFill="1" applyBorder="1" applyAlignment="1" applyProtection="1">
      <alignment horizontal="center" vertical="center" readingOrder="1"/>
      <protection locked="0"/>
    </xf>
    <xf numFmtId="173" fontId="70" fillId="26" borderId="12" xfId="54" applyNumberFormat="1" applyFont="1" applyFill="1" applyBorder="1" applyAlignment="1">
      <alignment horizontal="center" vertical="center"/>
    </xf>
    <xf numFmtId="173" fontId="70" fillId="26" borderId="12" xfId="54" applyNumberFormat="1" applyFont="1" applyFill="1" applyBorder="1" applyAlignment="1">
      <alignment vertical="center"/>
    </xf>
    <xf numFmtId="0" fontId="68" fillId="26" borderId="13" xfId="54" applyFont="1" applyFill="1" applyBorder="1" applyAlignment="1">
      <alignment horizontal="center" vertical="center"/>
    </xf>
    <xf numFmtId="0" fontId="66" fillId="26" borderId="11" xfId="54" applyFont="1" applyFill="1" applyBorder="1" applyAlignment="1" applyProtection="1">
      <alignment horizontal="center" vertical="center"/>
      <protection locked="0"/>
    </xf>
    <xf numFmtId="165" fontId="66" fillId="26" borderId="11" xfId="54" applyNumberFormat="1" applyFont="1" applyFill="1" applyBorder="1" applyAlignment="1" applyProtection="1">
      <alignment horizontal="center" vertical="center" readingOrder="1"/>
      <protection locked="0"/>
    </xf>
    <xf numFmtId="0" fontId="62" fillId="26" borderId="0" xfId="54" applyFont="1" applyFill="1" applyAlignment="1">
      <alignment horizontal="right" readingOrder="2"/>
    </xf>
    <xf numFmtId="0" fontId="69" fillId="26" borderId="0" xfId="29" applyNumberFormat="1" applyFont="1" applyFill="1" applyBorder="1" applyAlignment="1">
      <alignment horizontal="right" readingOrder="2"/>
    </xf>
    <xf numFmtId="0" fontId="69" fillId="26" borderId="0" xfId="54" applyFont="1" applyFill="1" applyAlignment="1" applyProtection="1">
      <alignment horizontal="right" readingOrder="2"/>
      <protection locked="0"/>
    </xf>
    <xf numFmtId="0" fontId="66" fillId="26" borderId="12" xfId="54" applyFont="1" applyFill="1" applyBorder="1" applyAlignment="1">
      <alignment horizontal="center" vertical="center"/>
    </xf>
    <xf numFmtId="0" fontId="66" fillId="26" borderId="11" xfId="54" applyFont="1" applyFill="1" applyBorder="1" applyAlignment="1" applyProtection="1">
      <alignment horizontal="left"/>
      <protection locked="0"/>
    </xf>
    <xf numFmtId="0" fontId="64" fillId="26" borderId="13" xfId="54" applyFont="1" applyFill="1" applyBorder="1" applyAlignment="1" applyProtection="1">
      <alignment horizontal="center" vertical="center"/>
      <protection locked="0"/>
    </xf>
    <xf numFmtId="0" fontId="64" fillId="26" borderId="12" xfId="54" applyFont="1" applyFill="1" applyBorder="1" applyAlignment="1" applyProtection="1">
      <alignment horizontal="center" vertical="center"/>
      <protection locked="0"/>
    </xf>
    <xf numFmtId="0" fontId="64" fillId="26" borderId="12" xfId="54" applyFont="1" applyFill="1" applyBorder="1" applyAlignment="1" applyProtection="1">
      <alignment horizontal="center" vertical="center" readingOrder="1"/>
      <protection locked="0"/>
    </xf>
    <xf numFmtId="0" fontId="64" fillId="26" borderId="13" xfId="54" applyFont="1" applyFill="1" applyBorder="1" applyAlignment="1" applyProtection="1">
      <alignment horizontal="center" vertical="center" readingOrder="1"/>
      <protection locked="0"/>
    </xf>
    <xf numFmtId="0" fontId="62" fillId="26" borderId="0" xfId="2654" applyFont="1" applyFill="1" applyAlignment="1" applyProtection="1">
      <alignment horizontal="right" readingOrder="2"/>
      <protection locked="0"/>
    </xf>
    <xf numFmtId="0" fontId="63" fillId="0" borderId="0" xfId="2654" applyFont="1" applyAlignment="1">
      <alignment horizontal="right" wrapText="1" indent="1"/>
    </xf>
    <xf numFmtId="0" fontId="62" fillId="26" borderId="0" xfId="52" applyFont="1" applyFill="1" applyAlignment="1" applyProtection="1">
      <alignment horizontal="right" readingOrder="2"/>
      <protection locked="0"/>
    </xf>
    <xf numFmtId="0" fontId="66" fillId="26" borderId="0" xfId="2654" applyFont="1" applyFill="1" applyAlignment="1">
      <alignment horizontal="center" vertical="center"/>
    </xf>
    <xf numFmtId="0" fontId="66" fillId="26" borderId="11" xfId="2654" applyFont="1" applyFill="1" applyBorder="1" applyAlignment="1">
      <alignment horizontal="center" vertical="center"/>
    </xf>
    <xf numFmtId="170" fontId="66" fillId="26" borderId="0" xfId="29" applyNumberFormat="1" applyFont="1" applyFill="1" applyBorder="1" applyAlignment="1">
      <alignment horizontal="center" vertical="center"/>
    </xf>
    <xf numFmtId="0" fontId="62" fillId="26" borderId="0" xfId="54" quotePrefix="1" applyFont="1" applyFill="1" applyAlignment="1">
      <alignment horizontal="right" readingOrder="2"/>
    </xf>
    <xf numFmtId="43" fontId="61" fillId="26" borderId="0" xfId="54" applyNumberFormat="1" applyFont="1" applyFill="1" applyAlignment="1">
      <alignment horizontal="right" vertical="center" wrapText="1"/>
    </xf>
    <xf numFmtId="0" fontId="60" fillId="26" borderId="0" xfId="54" applyFont="1" applyFill="1" applyAlignment="1">
      <alignment horizontal="right" vertical="top"/>
    </xf>
    <xf numFmtId="0" fontId="62" fillId="0" borderId="0" xfId="54" applyFont="1" applyAlignment="1">
      <alignment horizontal="right" vertical="top" wrapText="1"/>
    </xf>
    <xf numFmtId="0" fontId="62" fillId="26" borderId="0" xfId="54" applyFont="1" applyFill="1" applyAlignment="1">
      <alignment horizontal="right" vertical="top" wrapText="1"/>
    </xf>
    <xf numFmtId="0" fontId="60" fillId="26" borderId="0" xfId="54" applyFont="1" applyFill="1" applyAlignment="1">
      <alignment horizontal="right"/>
    </xf>
    <xf numFmtId="0" fontId="62" fillId="26" borderId="0" xfId="54" applyFont="1" applyFill="1" applyAlignment="1" applyProtection="1">
      <alignment horizontal="right" vertical="center" readingOrder="2"/>
      <protection locked="0"/>
    </xf>
    <xf numFmtId="38" fontId="70" fillId="26" borderId="11" xfId="54" applyNumberFormat="1" applyFont="1" applyFill="1" applyBorder="1" applyAlignment="1">
      <alignment horizontal="left"/>
    </xf>
    <xf numFmtId="0" fontId="104" fillId="0" borderId="0" xfId="54" applyFont="1" applyAlignment="1">
      <alignment horizontal="right" vertical="center" wrapText="1" readingOrder="2"/>
    </xf>
    <xf numFmtId="37" fontId="14" fillId="25" borderId="0" xfId="54" applyNumberFormat="1" applyFont="1" applyFill="1" applyAlignment="1">
      <alignment horizontal="center" vertical="center"/>
    </xf>
    <xf numFmtId="0" fontId="14" fillId="25" borderId="0" xfId="54" applyFont="1" applyFill="1" applyAlignment="1">
      <alignment horizontal="center" vertical="center"/>
    </xf>
    <xf numFmtId="0" fontId="62" fillId="26" borderId="0" xfId="0" applyFont="1" applyFill="1" applyAlignment="1">
      <alignment horizontal="right" readingOrder="2"/>
    </xf>
    <xf numFmtId="0" fontId="64" fillId="26" borderId="11" xfId="0" applyFont="1" applyFill="1" applyBorder="1" applyAlignment="1">
      <alignment horizontal="left"/>
    </xf>
    <xf numFmtId="0" fontId="62" fillId="26" borderId="0" xfId="0" applyFont="1" applyFill="1" applyAlignment="1">
      <alignment horizontal="right" vertical="top" wrapText="1"/>
    </xf>
    <xf numFmtId="0" fontId="62" fillId="26" borderId="0" xfId="54" applyFont="1" applyFill="1" applyAlignment="1" applyProtection="1">
      <alignment horizontal="right" vertical="center"/>
      <protection locked="0"/>
    </xf>
    <xf numFmtId="0" fontId="62" fillId="26" borderId="11" xfId="2654" applyFont="1" applyFill="1" applyBorder="1" applyAlignment="1" applyProtection="1">
      <alignment horizontal="right"/>
      <protection locked="0"/>
    </xf>
    <xf numFmtId="0" fontId="66" fillId="26" borderId="11" xfId="2654" applyFont="1" applyFill="1" applyBorder="1" applyAlignment="1" applyProtection="1">
      <alignment horizontal="left"/>
      <protection locked="0"/>
    </xf>
    <xf numFmtId="0" fontId="64" fillId="26" borderId="0" xfId="2654" applyFont="1" applyFill="1" applyAlignment="1">
      <alignment horizontal="center" vertical="center"/>
    </xf>
    <xf numFmtId="0" fontId="64" fillId="26" borderId="11" xfId="29" applyNumberFormat="1" applyFont="1" applyFill="1" applyBorder="1" applyAlignment="1">
      <alignment horizontal="center" vertical="center"/>
    </xf>
    <xf numFmtId="170" fontId="64" fillId="26" borderId="0" xfId="29" applyNumberFormat="1" applyFont="1" applyFill="1" applyBorder="1" applyAlignment="1">
      <alignment horizontal="center" vertical="center"/>
    </xf>
    <xf numFmtId="0" fontId="64" fillId="26" borderId="11" xfId="2654" applyFont="1" applyFill="1" applyBorder="1" applyAlignment="1">
      <alignment horizontal="center" vertical="center"/>
    </xf>
    <xf numFmtId="170" fontId="64" fillId="26" borderId="11" xfId="29" applyNumberFormat="1" applyFont="1" applyFill="1" applyBorder="1" applyAlignment="1">
      <alignment horizontal="center" vertical="center"/>
    </xf>
    <xf numFmtId="170" fontId="64" fillId="26" borderId="11" xfId="29" applyNumberFormat="1" applyFont="1" applyFill="1" applyBorder="1" applyAlignment="1">
      <alignment horizontal="center" vertical="center" wrapText="1"/>
    </xf>
    <xf numFmtId="170" fontId="64" fillId="26" borderId="11" xfId="29" applyNumberFormat="1" applyFont="1" applyFill="1" applyBorder="1" applyAlignment="1">
      <alignment horizontal="center" vertical="center"/>
    </xf>
    <xf numFmtId="0" fontId="67" fillId="26" borderId="0" xfId="2654" applyFont="1" applyFill="1" applyAlignment="1">
      <alignment horizontal="right" vertical="center"/>
    </xf>
    <xf numFmtId="0" fontId="67" fillId="26" borderId="0" xfId="2654" applyFont="1" applyFill="1" applyAlignment="1">
      <alignment vertical="center"/>
    </xf>
    <xf numFmtId="41" fontId="67" fillId="26" borderId="0" xfId="29" applyNumberFormat="1" applyFont="1" applyFill="1" applyAlignment="1">
      <alignment horizontal="right" vertical="center"/>
    </xf>
    <xf numFmtId="1" fontId="67" fillId="26" borderId="0" xfId="29" applyNumberFormat="1" applyFont="1" applyFill="1" applyBorder="1" applyAlignment="1">
      <alignment horizontal="center" vertical="center"/>
    </xf>
  </cellXfs>
  <cellStyles count="3666">
    <cellStyle name="20% - Accent1" xfId="1" builtinId="30" customBuiltin="1"/>
    <cellStyle name="20% - Accent1 2" xfId="76" xr:uid="{00000000-0005-0000-0000-000001000000}"/>
    <cellStyle name="20% - Accent1 2 2" xfId="113" xr:uid="{00000000-0005-0000-0000-000002000000}"/>
    <cellStyle name="20% - Accent1 2 3" xfId="327" xr:uid="{00000000-0005-0000-0000-000003000000}"/>
    <cellStyle name="20% - Accent1 2 3 2" xfId="472" xr:uid="{00000000-0005-0000-0000-000004000000}"/>
    <cellStyle name="20% - Accent1 2 3 2 2" xfId="505" xr:uid="{00000000-0005-0000-0000-000005000000}"/>
    <cellStyle name="20% - Accent1 2 3 2 2 2" xfId="2292" xr:uid="{00000000-0005-0000-0000-000006000000}"/>
    <cellStyle name="20% - Accent1 2 3 2 2 2 2" xfId="3298" xr:uid="{00000000-0005-0000-0000-000007000000}"/>
    <cellStyle name="20% - Accent1 2 3 2 2 3" xfId="2818" xr:uid="{00000000-0005-0000-0000-000008000000}"/>
    <cellStyle name="20% - Accent1 2 3 2 3" xfId="506" xr:uid="{00000000-0005-0000-0000-000009000000}"/>
    <cellStyle name="20% - Accent1 2 3 2 3 2" xfId="2293" xr:uid="{00000000-0005-0000-0000-00000A000000}"/>
    <cellStyle name="20% - Accent1 2 3 2 3 2 2" xfId="3299" xr:uid="{00000000-0005-0000-0000-00000B000000}"/>
    <cellStyle name="20% - Accent1 2 3 2 3 3" xfId="2819" xr:uid="{00000000-0005-0000-0000-00000C000000}"/>
    <cellStyle name="20% - Accent1 2 3 2 4" xfId="507" xr:uid="{00000000-0005-0000-0000-00000D000000}"/>
    <cellStyle name="20% - Accent1 2 3 2 4 2" xfId="2294" xr:uid="{00000000-0005-0000-0000-00000E000000}"/>
    <cellStyle name="20% - Accent1 2 3 2 4 2 2" xfId="3300" xr:uid="{00000000-0005-0000-0000-00000F000000}"/>
    <cellStyle name="20% - Accent1 2 3 2 4 3" xfId="2820" xr:uid="{00000000-0005-0000-0000-000010000000}"/>
    <cellStyle name="20% - Accent1 2 3 2 5" xfId="2264" xr:uid="{00000000-0005-0000-0000-000011000000}"/>
    <cellStyle name="20% - Accent1 2 3 2 5 2" xfId="3270" xr:uid="{00000000-0005-0000-0000-000012000000}"/>
    <cellStyle name="20% - Accent1 2 3 2 6" xfId="2790" xr:uid="{00000000-0005-0000-0000-000013000000}"/>
    <cellStyle name="20% - Accent1 2 3 3" xfId="508" xr:uid="{00000000-0005-0000-0000-000014000000}"/>
    <cellStyle name="20% - Accent1 2 3 3 2" xfId="2295" xr:uid="{00000000-0005-0000-0000-000015000000}"/>
    <cellStyle name="20% - Accent1 2 3 3 2 2" xfId="3301" xr:uid="{00000000-0005-0000-0000-000016000000}"/>
    <cellStyle name="20% - Accent1 2 3 3 3" xfId="2821" xr:uid="{00000000-0005-0000-0000-000017000000}"/>
    <cellStyle name="20% - Accent1 2 3 4" xfId="509" xr:uid="{00000000-0005-0000-0000-000018000000}"/>
    <cellStyle name="20% - Accent1 2 3 4 2" xfId="2296" xr:uid="{00000000-0005-0000-0000-000019000000}"/>
    <cellStyle name="20% - Accent1 2 3 4 2 2" xfId="3302" xr:uid="{00000000-0005-0000-0000-00001A000000}"/>
    <cellStyle name="20% - Accent1 2 3 4 3" xfId="2822" xr:uid="{00000000-0005-0000-0000-00001B000000}"/>
    <cellStyle name="20% - Accent1 2 3 5" xfId="510" xr:uid="{00000000-0005-0000-0000-00001C000000}"/>
    <cellStyle name="20% - Accent1 2 3 5 2" xfId="2297" xr:uid="{00000000-0005-0000-0000-00001D000000}"/>
    <cellStyle name="20% - Accent1 2 3 5 2 2" xfId="3303" xr:uid="{00000000-0005-0000-0000-00001E000000}"/>
    <cellStyle name="20% - Accent1 2 3 5 3" xfId="2823" xr:uid="{00000000-0005-0000-0000-00001F000000}"/>
    <cellStyle name="20% - Accent1 2 3 6" xfId="2204" xr:uid="{00000000-0005-0000-0000-000020000000}"/>
    <cellStyle name="20% - Accent1 2 3 6 2" xfId="3210" xr:uid="{00000000-0005-0000-0000-000021000000}"/>
    <cellStyle name="20% - Accent1 2 3 7" xfId="2730" xr:uid="{00000000-0005-0000-0000-000022000000}"/>
    <cellStyle name="20% - Accent1 2 4" xfId="440" xr:uid="{00000000-0005-0000-0000-000023000000}"/>
    <cellStyle name="20% - Accent1 2 4 2" xfId="511" xr:uid="{00000000-0005-0000-0000-000024000000}"/>
    <cellStyle name="20% - Accent1 2 4 2 2" xfId="2298" xr:uid="{00000000-0005-0000-0000-000025000000}"/>
    <cellStyle name="20% - Accent1 2 4 2 2 2" xfId="3304" xr:uid="{00000000-0005-0000-0000-000026000000}"/>
    <cellStyle name="20% - Accent1 2 4 2 3" xfId="2824" xr:uid="{00000000-0005-0000-0000-000027000000}"/>
    <cellStyle name="20% - Accent1 2 4 3" xfId="512" xr:uid="{00000000-0005-0000-0000-000028000000}"/>
    <cellStyle name="20% - Accent1 2 4 3 2" xfId="2299" xr:uid="{00000000-0005-0000-0000-000029000000}"/>
    <cellStyle name="20% - Accent1 2 4 3 2 2" xfId="3305" xr:uid="{00000000-0005-0000-0000-00002A000000}"/>
    <cellStyle name="20% - Accent1 2 4 3 3" xfId="2825" xr:uid="{00000000-0005-0000-0000-00002B000000}"/>
    <cellStyle name="20% - Accent1 2 4 4" xfId="513" xr:uid="{00000000-0005-0000-0000-00002C000000}"/>
    <cellStyle name="20% - Accent1 2 4 4 2" xfId="2300" xr:uid="{00000000-0005-0000-0000-00002D000000}"/>
    <cellStyle name="20% - Accent1 2 4 4 2 2" xfId="3306" xr:uid="{00000000-0005-0000-0000-00002E000000}"/>
    <cellStyle name="20% - Accent1 2 4 4 3" xfId="2826" xr:uid="{00000000-0005-0000-0000-00002F000000}"/>
    <cellStyle name="20% - Accent1 2 4 5" xfId="2234" xr:uid="{00000000-0005-0000-0000-000030000000}"/>
    <cellStyle name="20% - Accent1 2 4 5 2" xfId="3240" xr:uid="{00000000-0005-0000-0000-000031000000}"/>
    <cellStyle name="20% - Accent1 2 4 6" xfId="2760" xr:uid="{00000000-0005-0000-0000-000032000000}"/>
    <cellStyle name="20% - Accent1 2 5" xfId="514" xr:uid="{00000000-0005-0000-0000-000033000000}"/>
    <cellStyle name="20% - Accent1 2 5 2" xfId="2301" xr:uid="{00000000-0005-0000-0000-000034000000}"/>
    <cellStyle name="20% - Accent1 2 5 2 2" xfId="3307" xr:uid="{00000000-0005-0000-0000-000035000000}"/>
    <cellStyle name="20% - Accent1 2 5 3" xfId="2827" xr:uid="{00000000-0005-0000-0000-000036000000}"/>
    <cellStyle name="20% - Accent1 2 6" xfId="515" xr:uid="{00000000-0005-0000-0000-000037000000}"/>
    <cellStyle name="20% - Accent1 2 6 2" xfId="2302" xr:uid="{00000000-0005-0000-0000-000038000000}"/>
    <cellStyle name="20% - Accent1 2 6 2 2" xfId="3308" xr:uid="{00000000-0005-0000-0000-000039000000}"/>
    <cellStyle name="20% - Accent1 2 6 3" xfId="2828" xr:uid="{00000000-0005-0000-0000-00003A000000}"/>
    <cellStyle name="20% - Accent1 2 7" xfId="516" xr:uid="{00000000-0005-0000-0000-00003B000000}"/>
    <cellStyle name="20% - Accent1 2 7 2" xfId="2303" xr:uid="{00000000-0005-0000-0000-00003C000000}"/>
    <cellStyle name="20% - Accent1 2 7 2 2" xfId="3309" xr:uid="{00000000-0005-0000-0000-00003D000000}"/>
    <cellStyle name="20% - Accent1 2 7 3" xfId="2829" xr:uid="{00000000-0005-0000-0000-00003E000000}"/>
    <cellStyle name="20% - Accent1 2 8" xfId="2174" xr:uid="{00000000-0005-0000-0000-00003F000000}"/>
    <cellStyle name="20% - Accent1 2 8 2" xfId="3180" xr:uid="{00000000-0005-0000-0000-000040000000}"/>
    <cellStyle name="20% - Accent1 2 9" xfId="2700" xr:uid="{00000000-0005-0000-0000-000041000000}"/>
    <cellStyle name="20% - Accent1 3" xfId="282" xr:uid="{00000000-0005-0000-0000-000042000000}"/>
    <cellStyle name="20% - Accent1 4" xfId="396" xr:uid="{00000000-0005-0000-0000-000043000000}"/>
    <cellStyle name="20% - Accent1 5" xfId="2655" xr:uid="{00000000-0005-0000-0000-000044000000}"/>
    <cellStyle name="20% - Accent2" xfId="2" builtinId="34" customBuiltin="1"/>
    <cellStyle name="20% - Accent2 2" xfId="80" xr:uid="{00000000-0005-0000-0000-000046000000}"/>
    <cellStyle name="20% - Accent2 2 2" xfId="108" xr:uid="{00000000-0005-0000-0000-000047000000}"/>
    <cellStyle name="20% - Accent2 2 3" xfId="329" xr:uid="{00000000-0005-0000-0000-000048000000}"/>
    <cellStyle name="20% - Accent2 2 3 2" xfId="474" xr:uid="{00000000-0005-0000-0000-000049000000}"/>
    <cellStyle name="20% - Accent2 2 3 2 2" xfId="517" xr:uid="{00000000-0005-0000-0000-00004A000000}"/>
    <cellStyle name="20% - Accent2 2 3 2 2 2" xfId="2304" xr:uid="{00000000-0005-0000-0000-00004B000000}"/>
    <cellStyle name="20% - Accent2 2 3 2 2 2 2" xfId="3310" xr:uid="{00000000-0005-0000-0000-00004C000000}"/>
    <cellStyle name="20% - Accent2 2 3 2 2 3" xfId="2830" xr:uid="{00000000-0005-0000-0000-00004D000000}"/>
    <cellStyle name="20% - Accent2 2 3 2 3" xfId="518" xr:uid="{00000000-0005-0000-0000-00004E000000}"/>
    <cellStyle name="20% - Accent2 2 3 2 3 2" xfId="2305" xr:uid="{00000000-0005-0000-0000-00004F000000}"/>
    <cellStyle name="20% - Accent2 2 3 2 3 2 2" xfId="3311" xr:uid="{00000000-0005-0000-0000-000050000000}"/>
    <cellStyle name="20% - Accent2 2 3 2 3 3" xfId="2831" xr:uid="{00000000-0005-0000-0000-000051000000}"/>
    <cellStyle name="20% - Accent2 2 3 2 4" xfId="519" xr:uid="{00000000-0005-0000-0000-000052000000}"/>
    <cellStyle name="20% - Accent2 2 3 2 4 2" xfId="2306" xr:uid="{00000000-0005-0000-0000-000053000000}"/>
    <cellStyle name="20% - Accent2 2 3 2 4 2 2" xfId="3312" xr:uid="{00000000-0005-0000-0000-000054000000}"/>
    <cellStyle name="20% - Accent2 2 3 2 4 3" xfId="2832" xr:uid="{00000000-0005-0000-0000-000055000000}"/>
    <cellStyle name="20% - Accent2 2 3 2 5" xfId="2266" xr:uid="{00000000-0005-0000-0000-000056000000}"/>
    <cellStyle name="20% - Accent2 2 3 2 5 2" xfId="3272" xr:uid="{00000000-0005-0000-0000-000057000000}"/>
    <cellStyle name="20% - Accent2 2 3 2 6" xfId="2792" xr:uid="{00000000-0005-0000-0000-000058000000}"/>
    <cellStyle name="20% - Accent2 2 3 3" xfId="520" xr:uid="{00000000-0005-0000-0000-000059000000}"/>
    <cellStyle name="20% - Accent2 2 3 3 2" xfId="2307" xr:uid="{00000000-0005-0000-0000-00005A000000}"/>
    <cellStyle name="20% - Accent2 2 3 3 2 2" xfId="3313" xr:uid="{00000000-0005-0000-0000-00005B000000}"/>
    <cellStyle name="20% - Accent2 2 3 3 3" xfId="2833" xr:uid="{00000000-0005-0000-0000-00005C000000}"/>
    <cellStyle name="20% - Accent2 2 3 4" xfId="521" xr:uid="{00000000-0005-0000-0000-00005D000000}"/>
    <cellStyle name="20% - Accent2 2 3 4 2" xfId="2308" xr:uid="{00000000-0005-0000-0000-00005E000000}"/>
    <cellStyle name="20% - Accent2 2 3 4 2 2" xfId="3314" xr:uid="{00000000-0005-0000-0000-00005F000000}"/>
    <cellStyle name="20% - Accent2 2 3 4 3" xfId="2834" xr:uid="{00000000-0005-0000-0000-000060000000}"/>
    <cellStyle name="20% - Accent2 2 3 5" xfId="522" xr:uid="{00000000-0005-0000-0000-000061000000}"/>
    <cellStyle name="20% - Accent2 2 3 5 2" xfId="2309" xr:uid="{00000000-0005-0000-0000-000062000000}"/>
    <cellStyle name="20% - Accent2 2 3 5 2 2" xfId="3315" xr:uid="{00000000-0005-0000-0000-000063000000}"/>
    <cellStyle name="20% - Accent2 2 3 5 3" xfId="2835" xr:uid="{00000000-0005-0000-0000-000064000000}"/>
    <cellStyle name="20% - Accent2 2 3 6" xfId="2206" xr:uid="{00000000-0005-0000-0000-000065000000}"/>
    <cellStyle name="20% - Accent2 2 3 6 2" xfId="3212" xr:uid="{00000000-0005-0000-0000-000066000000}"/>
    <cellStyle name="20% - Accent2 2 3 7" xfId="2732" xr:uid="{00000000-0005-0000-0000-000067000000}"/>
    <cellStyle name="20% - Accent2 2 4" xfId="442" xr:uid="{00000000-0005-0000-0000-000068000000}"/>
    <cellStyle name="20% - Accent2 2 4 2" xfId="523" xr:uid="{00000000-0005-0000-0000-000069000000}"/>
    <cellStyle name="20% - Accent2 2 4 2 2" xfId="2310" xr:uid="{00000000-0005-0000-0000-00006A000000}"/>
    <cellStyle name="20% - Accent2 2 4 2 2 2" xfId="3316" xr:uid="{00000000-0005-0000-0000-00006B000000}"/>
    <cellStyle name="20% - Accent2 2 4 2 3" xfId="2836" xr:uid="{00000000-0005-0000-0000-00006C000000}"/>
    <cellStyle name="20% - Accent2 2 4 3" xfId="524" xr:uid="{00000000-0005-0000-0000-00006D000000}"/>
    <cellStyle name="20% - Accent2 2 4 3 2" xfId="2311" xr:uid="{00000000-0005-0000-0000-00006E000000}"/>
    <cellStyle name="20% - Accent2 2 4 3 2 2" xfId="3317" xr:uid="{00000000-0005-0000-0000-00006F000000}"/>
    <cellStyle name="20% - Accent2 2 4 3 3" xfId="2837" xr:uid="{00000000-0005-0000-0000-000070000000}"/>
    <cellStyle name="20% - Accent2 2 4 4" xfId="525" xr:uid="{00000000-0005-0000-0000-000071000000}"/>
    <cellStyle name="20% - Accent2 2 4 4 2" xfId="2312" xr:uid="{00000000-0005-0000-0000-000072000000}"/>
    <cellStyle name="20% - Accent2 2 4 4 2 2" xfId="3318" xr:uid="{00000000-0005-0000-0000-000073000000}"/>
    <cellStyle name="20% - Accent2 2 4 4 3" xfId="2838" xr:uid="{00000000-0005-0000-0000-000074000000}"/>
    <cellStyle name="20% - Accent2 2 4 5" xfId="2236" xr:uid="{00000000-0005-0000-0000-000075000000}"/>
    <cellStyle name="20% - Accent2 2 4 5 2" xfId="3242" xr:uid="{00000000-0005-0000-0000-000076000000}"/>
    <cellStyle name="20% - Accent2 2 4 6" xfId="2762" xr:uid="{00000000-0005-0000-0000-000077000000}"/>
    <cellStyle name="20% - Accent2 2 5" xfId="526" xr:uid="{00000000-0005-0000-0000-000078000000}"/>
    <cellStyle name="20% - Accent2 2 5 2" xfId="2313" xr:uid="{00000000-0005-0000-0000-000079000000}"/>
    <cellStyle name="20% - Accent2 2 5 2 2" xfId="3319" xr:uid="{00000000-0005-0000-0000-00007A000000}"/>
    <cellStyle name="20% - Accent2 2 5 3" xfId="2839" xr:uid="{00000000-0005-0000-0000-00007B000000}"/>
    <cellStyle name="20% - Accent2 2 6" xfId="527" xr:uid="{00000000-0005-0000-0000-00007C000000}"/>
    <cellStyle name="20% - Accent2 2 6 2" xfId="2314" xr:uid="{00000000-0005-0000-0000-00007D000000}"/>
    <cellStyle name="20% - Accent2 2 6 2 2" xfId="3320" xr:uid="{00000000-0005-0000-0000-00007E000000}"/>
    <cellStyle name="20% - Accent2 2 6 3" xfId="2840" xr:uid="{00000000-0005-0000-0000-00007F000000}"/>
    <cellStyle name="20% - Accent2 2 7" xfId="528" xr:uid="{00000000-0005-0000-0000-000080000000}"/>
    <cellStyle name="20% - Accent2 2 7 2" xfId="2315" xr:uid="{00000000-0005-0000-0000-000081000000}"/>
    <cellStyle name="20% - Accent2 2 7 2 2" xfId="3321" xr:uid="{00000000-0005-0000-0000-000082000000}"/>
    <cellStyle name="20% - Accent2 2 7 3" xfId="2841" xr:uid="{00000000-0005-0000-0000-000083000000}"/>
    <cellStyle name="20% - Accent2 2 8" xfId="2176" xr:uid="{00000000-0005-0000-0000-000084000000}"/>
    <cellStyle name="20% - Accent2 2 8 2" xfId="3182" xr:uid="{00000000-0005-0000-0000-000085000000}"/>
    <cellStyle name="20% - Accent2 2 9" xfId="2702" xr:uid="{00000000-0005-0000-0000-000086000000}"/>
    <cellStyle name="20% - Accent2 3" xfId="283" xr:uid="{00000000-0005-0000-0000-000087000000}"/>
    <cellStyle name="20% - Accent2 4" xfId="397" xr:uid="{00000000-0005-0000-0000-000088000000}"/>
    <cellStyle name="20% - Accent2 5" xfId="2656" xr:uid="{00000000-0005-0000-0000-000089000000}"/>
    <cellStyle name="20% - Accent3" xfId="3" builtinId="38" customBuiltin="1"/>
    <cellStyle name="20% - Accent3 2" xfId="84" xr:uid="{00000000-0005-0000-0000-00008B000000}"/>
    <cellStyle name="20% - Accent3 2 2" xfId="114" xr:uid="{00000000-0005-0000-0000-00008C000000}"/>
    <cellStyle name="20% - Accent3 2 3" xfId="331" xr:uid="{00000000-0005-0000-0000-00008D000000}"/>
    <cellStyle name="20% - Accent3 2 3 2" xfId="476" xr:uid="{00000000-0005-0000-0000-00008E000000}"/>
    <cellStyle name="20% - Accent3 2 3 2 2" xfId="529" xr:uid="{00000000-0005-0000-0000-00008F000000}"/>
    <cellStyle name="20% - Accent3 2 3 2 2 2" xfId="2316" xr:uid="{00000000-0005-0000-0000-000090000000}"/>
    <cellStyle name="20% - Accent3 2 3 2 2 2 2" xfId="3322" xr:uid="{00000000-0005-0000-0000-000091000000}"/>
    <cellStyle name="20% - Accent3 2 3 2 2 3" xfId="2842" xr:uid="{00000000-0005-0000-0000-000092000000}"/>
    <cellStyle name="20% - Accent3 2 3 2 3" xfId="530" xr:uid="{00000000-0005-0000-0000-000093000000}"/>
    <cellStyle name="20% - Accent3 2 3 2 3 2" xfId="2317" xr:uid="{00000000-0005-0000-0000-000094000000}"/>
    <cellStyle name="20% - Accent3 2 3 2 3 2 2" xfId="3323" xr:uid="{00000000-0005-0000-0000-000095000000}"/>
    <cellStyle name="20% - Accent3 2 3 2 3 3" xfId="2843" xr:uid="{00000000-0005-0000-0000-000096000000}"/>
    <cellStyle name="20% - Accent3 2 3 2 4" xfId="531" xr:uid="{00000000-0005-0000-0000-000097000000}"/>
    <cellStyle name="20% - Accent3 2 3 2 4 2" xfId="2318" xr:uid="{00000000-0005-0000-0000-000098000000}"/>
    <cellStyle name="20% - Accent3 2 3 2 4 2 2" xfId="3324" xr:uid="{00000000-0005-0000-0000-000099000000}"/>
    <cellStyle name="20% - Accent3 2 3 2 4 3" xfId="2844" xr:uid="{00000000-0005-0000-0000-00009A000000}"/>
    <cellStyle name="20% - Accent3 2 3 2 5" xfId="2268" xr:uid="{00000000-0005-0000-0000-00009B000000}"/>
    <cellStyle name="20% - Accent3 2 3 2 5 2" xfId="3274" xr:uid="{00000000-0005-0000-0000-00009C000000}"/>
    <cellStyle name="20% - Accent3 2 3 2 6" xfId="2794" xr:uid="{00000000-0005-0000-0000-00009D000000}"/>
    <cellStyle name="20% - Accent3 2 3 3" xfId="532" xr:uid="{00000000-0005-0000-0000-00009E000000}"/>
    <cellStyle name="20% - Accent3 2 3 3 2" xfId="2319" xr:uid="{00000000-0005-0000-0000-00009F000000}"/>
    <cellStyle name="20% - Accent3 2 3 3 2 2" xfId="3325" xr:uid="{00000000-0005-0000-0000-0000A0000000}"/>
    <cellStyle name="20% - Accent3 2 3 3 3" xfId="2845" xr:uid="{00000000-0005-0000-0000-0000A1000000}"/>
    <cellStyle name="20% - Accent3 2 3 4" xfId="533" xr:uid="{00000000-0005-0000-0000-0000A2000000}"/>
    <cellStyle name="20% - Accent3 2 3 4 2" xfId="2320" xr:uid="{00000000-0005-0000-0000-0000A3000000}"/>
    <cellStyle name="20% - Accent3 2 3 4 2 2" xfId="3326" xr:uid="{00000000-0005-0000-0000-0000A4000000}"/>
    <cellStyle name="20% - Accent3 2 3 4 3" xfId="2846" xr:uid="{00000000-0005-0000-0000-0000A5000000}"/>
    <cellStyle name="20% - Accent3 2 3 5" xfId="534" xr:uid="{00000000-0005-0000-0000-0000A6000000}"/>
    <cellStyle name="20% - Accent3 2 3 5 2" xfId="2321" xr:uid="{00000000-0005-0000-0000-0000A7000000}"/>
    <cellStyle name="20% - Accent3 2 3 5 2 2" xfId="3327" xr:uid="{00000000-0005-0000-0000-0000A8000000}"/>
    <cellStyle name="20% - Accent3 2 3 5 3" xfId="2847" xr:uid="{00000000-0005-0000-0000-0000A9000000}"/>
    <cellStyle name="20% - Accent3 2 3 6" xfId="2208" xr:uid="{00000000-0005-0000-0000-0000AA000000}"/>
    <cellStyle name="20% - Accent3 2 3 6 2" xfId="3214" xr:uid="{00000000-0005-0000-0000-0000AB000000}"/>
    <cellStyle name="20% - Accent3 2 3 7" xfId="2734" xr:uid="{00000000-0005-0000-0000-0000AC000000}"/>
    <cellStyle name="20% - Accent3 2 4" xfId="444" xr:uid="{00000000-0005-0000-0000-0000AD000000}"/>
    <cellStyle name="20% - Accent3 2 4 2" xfId="535" xr:uid="{00000000-0005-0000-0000-0000AE000000}"/>
    <cellStyle name="20% - Accent3 2 4 2 2" xfId="2322" xr:uid="{00000000-0005-0000-0000-0000AF000000}"/>
    <cellStyle name="20% - Accent3 2 4 2 2 2" xfId="3328" xr:uid="{00000000-0005-0000-0000-0000B0000000}"/>
    <cellStyle name="20% - Accent3 2 4 2 3" xfId="2848" xr:uid="{00000000-0005-0000-0000-0000B1000000}"/>
    <cellStyle name="20% - Accent3 2 4 3" xfId="536" xr:uid="{00000000-0005-0000-0000-0000B2000000}"/>
    <cellStyle name="20% - Accent3 2 4 3 2" xfId="2323" xr:uid="{00000000-0005-0000-0000-0000B3000000}"/>
    <cellStyle name="20% - Accent3 2 4 3 2 2" xfId="3329" xr:uid="{00000000-0005-0000-0000-0000B4000000}"/>
    <cellStyle name="20% - Accent3 2 4 3 3" xfId="2849" xr:uid="{00000000-0005-0000-0000-0000B5000000}"/>
    <cellStyle name="20% - Accent3 2 4 4" xfId="537" xr:uid="{00000000-0005-0000-0000-0000B6000000}"/>
    <cellStyle name="20% - Accent3 2 4 4 2" xfId="2324" xr:uid="{00000000-0005-0000-0000-0000B7000000}"/>
    <cellStyle name="20% - Accent3 2 4 4 2 2" xfId="3330" xr:uid="{00000000-0005-0000-0000-0000B8000000}"/>
    <cellStyle name="20% - Accent3 2 4 4 3" xfId="2850" xr:uid="{00000000-0005-0000-0000-0000B9000000}"/>
    <cellStyle name="20% - Accent3 2 4 5" xfId="2238" xr:uid="{00000000-0005-0000-0000-0000BA000000}"/>
    <cellStyle name="20% - Accent3 2 4 5 2" xfId="3244" xr:uid="{00000000-0005-0000-0000-0000BB000000}"/>
    <cellStyle name="20% - Accent3 2 4 6" xfId="2764" xr:uid="{00000000-0005-0000-0000-0000BC000000}"/>
    <cellStyle name="20% - Accent3 2 5" xfId="538" xr:uid="{00000000-0005-0000-0000-0000BD000000}"/>
    <cellStyle name="20% - Accent3 2 5 2" xfId="2325" xr:uid="{00000000-0005-0000-0000-0000BE000000}"/>
    <cellStyle name="20% - Accent3 2 5 2 2" xfId="3331" xr:uid="{00000000-0005-0000-0000-0000BF000000}"/>
    <cellStyle name="20% - Accent3 2 5 3" xfId="2851" xr:uid="{00000000-0005-0000-0000-0000C0000000}"/>
    <cellStyle name="20% - Accent3 2 6" xfId="539" xr:uid="{00000000-0005-0000-0000-0000C1000000}"/>
    <cellStyle name="20% - Accent3 2 6 2" xfId="2326" xr:uid="{00000000-0005-0000-0000-0000C2000000}"/>
    <cellStyle name="20% - Accent3 2 6 2 2" xfId="3332" xr:uid="{00000000-0005-0000-0000-0000C3000000}"/>
    <cellStyle name="20% - Accent3 2 6 3" xfId="2852" xr:uid="{00000000-0005-0000-0000-0000C4000000}"/>
    <cellStyle name="20% - Accent3 2 7" xfId="540" xr:uid="{00000000-0005-0000-0000-0000C5000000}"/>
    <cellStyle name="20% - Accent3 2 7 2" xfId="2327" xr:uid="{00000000-0005-0000-0000-0000C6000000}"/>
    <cellStyle name="20% - Accent3 2 7 2 2" xfId="3333" xr:uid="{00000000-0005-0000-0000-0000C7000000}"/>
    <cellStyle name="20% - Accent3 2 7 3" xfId="2853" xr:uid="{00000000-0005-0000-0000-0000C8000000}"/>
    <cellStyle name="20% - Accent3 2 8" xfId="2178" xr:uid="{00000000-0005-0000-0000-0000C9000000}"/>
    <cellStyle name="20% - Accent3 2 8 2" xfId="3184" xr:uid="{00000000-0005-0000-0000-0000CA000000}"/>
    <cellStyle name="20% - Accent3 2 9" xfId="2704" xr:uid="{00000000-0005-0000-0000-0000CB000000}"/>
    <cellStyle name="20% - Accent3 3" xfId="284" xr:uid="{00000000-0005-0000-0000-0000CC000000}"/>
    <cellStyle name="20% - Accent3 4" xfId="398" xr:uid="{00000000-0005-0000-0000-0000CD000000}"/>
    <cellStyle name="20% - Accent3 5" xfId="2657" xr:uid="{00000000-0005-0000-0000-0000CE000000}"/>
    <cellStyle name="20% - Accent4" xfId="4" builtinId="42" customBuiltin="1"/>
    <cellStyle name="20% - Accent4 2" xfId="88" xr:uid="{00000000-0005-0000-0000-0000D0000000}"/>
    <cellStyle name="20% - Accent4 2 2" xfId="115" xr:uid="{00000000-0005-0000-0000-0000D1000000}"/>
    <cellStyle name="20% - Accent4 2 3" xfId="333" xr:uid="{00000000-0005-0000-0000-0000D2000000}"/>
    <cellStyle name="20% - Accent4 2 3 2" xfId="478" xr:uid="{00000000-0005-0000-0000-0000D3000000}"/>
    <cellStyle name="20% - Accent4 2 3 2 2" xfId="541" xr:uid="{00000000-0005-0000-0000-0000D4000000}"/>
    <cellStyle name="20% - Accent4 2 3 2 2 2" xfId="2328" xr:uid="{00000000-0005-0000-0000-0000D5000000}"/>
    <cellStyle name="20% - Accent4 2 3 2 2 2 2" xfId="3334" xr:uid="{00000000-0005-0000-0000-0000D6000000}"/>
    <cellStyle name="20% - Accent4 2 3 2 2 3" xfId="2854" xr:uid="{00000000-0005-0000-0000-0000D7000000}"/>
    <cellStyle name="20% - Accent4 2 3 2 3" xfId="542" xr:uid="{00000000-0005-0000-0000-0000D8000000}"/>
    <cellStyle name="20% - Accent4 2 3 2 3 2" xfId="2329" xr:uid="{00000000-0005-0000-0000-0000D9000000}"/>
    <cellStyle name="20% - Accent4 2 3 2 3 2 2" xfId="3335" xr:uid="{00000000-0005-0000-0000-0000DA000000}"/>
    <cellStyle name="20% - Accent4 2 3 2 3 3" xfId="2855" xr:uid="{00000000-0005-0000-0000-0000DB000000}"/>
    <cellStyle name="20% - Accent4 2 3 2 4" xfId="543" xr:uid="{00000000-0005-0000-0000-0000DC000000}"/>
    <cellStyle name="20% - Accent4 2 3 2 4 2" xfId="2330" xr:uid="{00000000-0005-0000-0000-0000DD000000}"/>
    <cellStyle name="20% - Accent4 2 3 2 4 2 2" xfId="3336" xr:uid="{00000000-0005-0000-0000-0000DE000000}"/>
    <cellStyle name="20% - Accent4 2 3 2 4 3" xfId="2856" xr:uid="{00000000-0005-0000-0000-0000DF000000}"/>
    <cellStyle name="20% - Accent4 2 3 2 5" xfId="2270" xr:uid="{00000000-0005-0000-0000-0000E0000000}"/>
    <cellStyle name="20% - Accent4 2 3 2 5 2" xfId="3276" xr:uid="{00000000-0005-0000-0000-0000E1000000}"/>
    <cellStyle name="20% - Accent4 2 3 2 6" xfId="2796" xr:uid="{00000000-0005-0000-0000-0000E2000000}"/>
    <cellStyle name="20% - Accent4 2 3 3" xfId="544" xr:uid="{00000000-0005-0000-0000-0000E3000000}"/>
    <cellStyle name="20% - Accent4 2 3 3 2" xfId="2331" xr:uid="{00000000-0005-0000-0000-0000E4000000}"/>
    <cellStyle name="20% - Accent4 2 3 3 2 2" xfId="3337" xr:uid="{00000000-0005-0000-0000-0000E5000000}"/>
    <cellStyle name="20% - Accent4 2 3 3 3" xfId="2857" xr:uid="{00000000-0005-0000-0000-0000E6000000}"/>
    <cellStyle name="20% - Accent4 2 3 4" xfId="545" xr:uid="{00000000-0005-0000-0000-0000E7000000}"/>
    <cellStyle name="20% - Accent4 2 3 4 2" xfId="2332" xr:uid="{00000000-0005-0000-0000-0000E8000000}"/>
    <cellStyle name="20% - Accent4 2 3 4 2 2" xfId="3338" xr:uid="{00000000-0005-0000-0000-0000E9000000}"/>
    <cellStyle name="20% - Accent4 2 3 4 3" xfId="2858" xr:uid="{00000000-0005-0000-0000-0000EA000000}"/>
    <cellStyle name="20% - Accent4 2 3 5" xfId="546" xr:uid="{00000000-0005-0000-0000-0000EB000000}"/>
    <cellStyle name="20% - Accent4 2 3 5 2" xfId="2333" xr:uid="{00000000-0005-0000-0000-0000EC000000}"/>
    <cellStyle name="20% - Accent4 2 3 5 2 2" xfId="3339" xr:uid="{00000000-0005-0000-0000-0000ED000000}"/>
    <cellStyle name="20% - Accent4 2 3 5 3" xfId="2859" xr:uid="{00000000-0005-0000-0000-0000EE000000}"/>
    <cellStyle name="20% - Accent4 2 3 6" xfId="2210" xr:uid="{00000000-0005-0000-0000-0000EF000000}"/>
    <cellStyle name="20% - Accent4 2 3 6 2" xfId="3216" xr:uid="{00000000-0005-0000-0000-0000F0000000}"/>
    <cellStyle name="20% - Accent4 2 3 7" xfId="2736" xr:uid="{00000000-0005-0000-0000-0000F1000000}"/>
    <cellStyle name="20% - Accent4 2 4" xfId="446" xr:uid="{00000000-0005-0000-0000-0000F2000000}"/>
    <cellStyle name="20% - Accent4 2 4 2" xfId="547" xr:uid="{00000000-0005-0000-0000-0000F3000000}"/>
    <cellStyle name="20% - Accent4 2 4 2 2" xfId="2334" xr:uid="{00000000-0005-0000-0000-0000F4000000}"/>
    <cellStyle name="20% - Accent4 2 4 2 2 2" xfId="3340" xr:uid="{00000000-0005-0000-0000-0000F5000000}"/>
    <cellStyle name="20% - Accent4 2 4 2 3" xfId="2860" xr:uid="{00000000-0005-0000-0000-0000F6000000}"/>
    <cellStyle name="20% - Accent4 2 4 3" xfId="548" xr:uid="{00000000-0005-0000-0000-0000F7000000}"/>
    <cellStyle name="20% - Accent4 2 4 3 2" xfId="2335" xr:uid="{00000000-0005-0000-0000-0000F8000000}"/>
    <cellStyle name="20% - Accent4 2 4 3 2 2" xfId="3341" xr:uid="{00000000-0005-0000-0000-0000F9000000}"/>
    <cellStyle name="20% - Accent4 2 4 3 3" xfId="2861" xr:uid="{00000000-0005-0000-0000-0000FA000000}"/>
    <cellStyle name="20% - Accent4 2 4 4" xfId="549" xr:uid="{00000000-0005-0000-0000-0000FB000000}"/>
    <cellStyle name="20% - Accent4 2 4 4 2" xfId="2336" xr:uid="{00000000-0005-0000-0000-0000FC000000}"/>
    <cellStyle name="20% - Accent4 2 4 4 2 2" xfId="3342" xr:uid="{00000000-0005-0000-0000-0000FD000000}"/>
    <cellStyle name="20% - Accent4 2 4 4 3" xfId="2862" xr:uid="{00000000-0005-0000-0000-0000FE000000}"/>
    <cellStyle name="20% - Accent4 2 4 5" xfId="2240" xr:uid="{00000000-0005-0000-0000-0000FF000000}"/>
    <cellStyle name="20% - Accent4 2 4 5 2" xfId="3246" xr:uid="{00000000-0005-0000-0000-000000010000}"/>
    <cellStyle name="20% - Accent4 2 4 6" xfId="2766" xr:uid="{00000000-0005-0000-0000-000001010000}"/>
    <cellStyle name="20% - Accent4 2 5" xfId="550" xr:uid="{00000000-0005-0000-0000-000002010000}"/>
    <cellStyle name="20% - Accent4 2 5 2" xfId="2337" xr:uid="{00000000-0005-0000-0000-000003010000}"/>
    <cellStyle name="20% - Accent4 2 5 2 2" xfId="3343" xr:uid="{00000000-0005-0000-0000-000004010000}"/>
    <cellStyle name="20% - Accent4 2 5 3" xfId="2863" xr:uid="{00000000-0005-0000-0000-000005010000}"/>
    <cellStyle name="20% - Accent4 2 6" xfId="551" xr:uid="{00000000-0005-0000-0000-000006010000}"/>
    <cellStyle name="20% - Accent4 2 6 2" xfId="2338" xr:uid="{00000000-0005-0000-0000-000007010000}"/>
    <cellStyle name="20% - Accent4 2 6 2 2" xfId="3344" xr:uid="{00000000-0005-0000-0000-000008010000}"/>
    <cellStyle name="20% - Accent4 2 6 3" xfId="2864" xr:uid="{00000000-0005-0000-0000-000009010000}"/>
    <cellStyle name="20% - Accent4 2 7" xfId="552" xr:uid="{00000000-0005-0000-0000-00000A010000}"/>
    <cellStyle name="20% - Accent4 2 7 2" xfId="2339" xr:uid="{00000000-0005-0000-0000-00000B010000}"/>
    <cellStyle name="20% - Accent4 2 7 2 2" xfId="3345" xr:uid="{00000000-0005-0000-0000-00000C010000}"/>
    <cellStyle name="20% - Accent4 2 7 3" xfId="2865" xr:uid="{00000000-0005-0000-0000-00000D010000}"/>
    <cellStyle name="20% - Accent4 2 8" xfId="2180" xr:uid="{00000000-0005-0000-0000-00000E010000}"/>
    <cellStyle name="20% - Accent4 2 8 2" xfId="3186" xr:uid="{00000000-0005-0000-0000-00000F010000}"/>
    <cellStyle name="20% - Accent4 2 9" xfId="2706" xr:uid="{00000000-0005-0000-0000-000010010000}"/>
    <cellStyle name="20% - Accent4 3" xfId="285" xr:uid="{00000000-0005-0000-0000-000011010000}"/>
    <cellStyle name="20% - Accent4 4" xfId="399" xr:uid="{00000000-0005-0000-0000-000012010000}"/>
    <cellStyle name="20% - Accent4 5" xfId="2658" xr:uid="{00000000-0005-0000-0000-000013010000}"/>
    <cellStyle name="20% - Accent5" xfId="5" builtinId="46" customBuiltin="1"/>
    <cellStyle name="20% - Accent5 2" xfId="92" xr:uid="{00000000-0005-0000-0000-000015010000}"/>
    <cellStyle name="20% - Accent5 2 2" xfId="116" xr:uid="{00000000-0005-0000-0000-000016010000}"/>
    <cellStyle name="20% - Accent5 2 3" xfId="335" xr:uid="{00000000-0005-0000-0000-000017010000}"/>
    <cellStyle name="20% - Accent5 2 3 2" xfId="480" xr:uid="{00000000-0005-0000-0000-000018010000}"/>
    <cellStyle name="20% - Accent5 2 3 2 2" xfId="553" xr:uid="{00000000-0005-0000-0000-000019010000}"/>
    <cellStyle name="20% - Accent5 2 3 2 2 2" xfId="2340" xr:uid="{00000000-0005-0000-0000-00001A010000}"/>
    <cellStyle name="20% - Accent5 2 3 2 2 2 2" xfId="3346" xr:uid="{00000000-0005-0000-0000-00001B010000}"/>
    <cellStyle name="20% - Accent5 2 3 2 2 3" xfId="2866" xr:uid="{00000000-0005-0000-0000-00001C010000}"/>
    <cellStyle name="20% - Accent5 2 3 2 3" xfId="554" xr:uid="{00000000-0005-0000-0000-00001D010000}"/>
    <cellStyle name="20% - Accent5 2 3 2 3 2" xfId="2341" xr:uid="{00000000-0005-0000-0000-00001E010000}"/>
    <cellStyle name="20% - Accent5 2 3 2 3 2 2" xfId="3347" xr:uid="{00000000-0005-0000-0000-00001F010000}"/>
    <cellStyle name="20% - Accent5 2 3 2 3 3" xfId="2867" xr:uid="{00000000-0005-0000-0000-000020010000}"/>
    <cellStyle name="20% - Accent5 2 3 2 4" xfId="555" xr:uid="{00000000-0005-0000-0000-000021010000}"/>
    <cellStyle name="20% - Accent5 2 3 2 4 2" xfId="2342" xr:uid="{00000000-0005-0000-0000-000022010000}"/>
    <cellStyle name="20% - Accent5 2 3 2 4 2 2" xfId="3348" xr:uid="{00000000-0005-0000-0000-000023010000}"/>
    <cellStyle name="20% - Accent5 2 3 2 4 3" xfId="2868" xr:uid="{00000000-0005-0000-0000-000024010000}"/>
    <cellStyle name="20% - Accent5 2 3 2 5" xfId="2272" xr:uid="{00000000-0005-0000-0000-000025010000}"/>
    <cellStyle name="20% - Accent5 2 3 2 5 2" xfId="3278" xr:uid="{00000000-0005-0000-0000-000026010000}"/>
    <cellStyle name="20% - Accent5 2 3 2 6" xfId="2798" xr:uid="{00000000-0005-0000-0000-000027010000}"/>
    <cellStyle name="20% - Accent5 2 3 3" xfId="556" xr:uid="{00000000-0005-0000-0000-000028010000}"/>
    <cellStyle name="20% - Accent5 2 3 3 2" xfId="2343" xr:uid="{00000000-0005-0000-0000-000029010000}"/>
    <cellStyle name="20% - Accent5 2 3 3 2 2" xfId="3349" xr:uid="{00000000-0005-0000-0000-00002A010000}"/>
    <cellStyle name="20% - Accent5 2 3 3 3" xfId="2869" xr:uid="{00000000-0005-0000-0000-00002B010000}"/>
    <cellStyle name="20% - Accent5 2 3 4" xfId="557" xr:uid="{00000000-0005-0000-0000-00002C010000}"/>
    <cellStyle name="20% - Accent5 2 3 4 2" xfId="2344" xr:uid="{00000000-0005-0000-0000-00002D010000}"/>
    <cellStyle name="20% - Accent5 2 3 4 2 2" xfId="3350" xr:uid="{00000000-0005-0000-0000-00002E010000}"/>
    <cellStyle name="20% - Accent5 2 3 4 3" xfId="2870" xr:uid="{00000000-0005-0000-0000-00002F010000}"/>
    <cellStyle name="20% - Accent5 2 3 5" xfId="558" xr:uid="{00000000-0005-0000-0000-000030010000}"/>
    <cellStyle name="20% - Accent5 2 3 5 2" xfId="2345" xr:uid="{00000000-0005-0000-0000-000031010000}"/>
    <cellStyle name="20% - Accent5 2 3 5 2 2" xfId="3351" xr:uid="{00000000-0005-0000-0000-000032010000}"/>
    <cellStyle name="20% - Accent5 2 3 5 3" xfId="2871" xr:uid="{00000000-0005-0000-0000-000033010000}"/>
    <cellStyle name="20% - Accent5 2 3 6" xfId="2212" xr:uid="{00000000-0005-0000-0000-000034010000}"/>
    <cellStyle name="20% - Accent5 2 3 6 2" xfId="3218" xr:uid="{00000000-0005-0000-0000-000035010000}"/>
    <cellStyle name="20% - Accent5 2 3 7" xfId="2738" xr:uid="{00000000-0005-0000-0000-000036010000}"/>
    <cellStyle name="20% - Accent5 2 4" xfId="448" xr:uid="{00000000-0005-0000-0000-000037010000}"/>
    <cellStyle name="20% - Accent5 2 4 2" xfId="559" xr:uid="{00000000-0005-0000-0000-000038010000}"/>
    <cellStyle name="20% - Accent5 2 4 2 2" xfId="2346" xr:uid="{00000000-0005-0000-0000-000039010000}"/>
    <cellStyle name="20% - Accent5 2 4 2 2 2" xfId="3352" xr:uid="{00000000-0005-0000-0000-00003A010000}"/>
    <cellStyle name="20% - Accent5 2 4 2 3" xfId="2872" xr:uid="{00000000-0005-0000-0000-00003B010000}"/>
    <cellStyle name="20% - Accent5 2 4 3" xfId="560" xr:uid="{00000000-0005-0000-0000-00003C010000}"/>
    <cellStyle name="20% - Accent5 2 4 3 2" xfId="2347" xr:uid="{00000000-0005-0000-0000-00003D010000}"/>
    <cellStyle name="20% - Accent5 2 4 3 2 2" xfId="3353" xr:uid="{00000000-0005-0000-0000-00003E010000}"/>
    <cellStyle name="20% - Accent5 2 4 3 3" xfId="2873" xr:uid="{00000000-0005-0000-0000-00003F010000}"/>
    <cellStyle name="20% - Accent5 2 4 4" xfId="561" xr:uid="{00000000-0005-0000-0000-000040010000}"/>
    <cellStyle name="20% - Accent5 2 4 4 2" xfId="2348" xr:uid="{00000000-0005-0000-0000-000041010000}"/>
    <cellStyle name="20% - Accent5 2 4 4 2 2" xfId="3354" xr:uid="{00000000-0005-0000-0000-000042010000}"/>
    <cellStyle name="20% - Accent5 2 4 4 3" xfId="2874" xr:uid="{00000000-0005-0000-0000-000043010000}"/>
    <cellStyle name="20% - Accent5 2 4 5" xfId="2242" xr:uid="{00000000-0005-0000-0000-000044010000}"/>
    <cellStyle name="20% - Accent5 2 4 5 2" xfId="3248" xr:uid="{00000000-0005-0000-0000-000045010000}"/>
    <cellStyle name="20% - Accent5 2 4 6" xfId="2768" xr:uid="{00000000-0005-0000-0000-000046010000}"/>
    <cellStyle name="20% - Accent5 2 5" xfId="562" xr:uid="{00000000-0005-0000-0000-000047010000}"/>
    <cellStyle name="20% - Accent5 2 5 2" xfId="2349" xr:uid="{00000000-0005-0000-0000-000048010000}"/>
    <cellStyle name="20% - Accent5 2 5 2 2" xfId="3355" xr:uid="{00000000-0005-0000-0000-000049010000}"/>
    <cellStyle name="20% - Accent5 2 5 3" xfId="2875" xr:uid="{00000000-0005-0000-0000-00004A010000}"/>
    <cellStyle name="20% - Accent5 2 6" xfId="563" xr:uid="{00000000-0005-0000-0000-00004B010000}"/>
    <cellStyle name="20% - Accent5 2 6 2" xfId="2350" xr:uid="{00000000-0005-0000-0000-00004C010000}"/>
    <cellStyle name="20% - Accent5 2 6 2 2" xfId="3356" xr:uid="{00000000-0005-0000-0000-00004D010000}"/>
    <cellStyle name="20% - Accent5 2 6 3" xfId="2876" xr:uid="{00000000-0005-0000-0000-00004E010000}"/>
    <cellStyle name="20% - Accent5 2 7" xfId="564" xr:uid="{00000000-0005-0000-0000-00004F010000}"/>
    <cellStyle name="20% - Accent5 2 7 2" xfId="2351" xr:uid="{00000000-0005-0000-0000-000050010000}"/>
    <cellStyle name="20% - Accent5 2 7 2 2" xfId="3357" xr:uid="{00000000-0005-0000-0000-000051010000}"/>
    <cellStyle name="20% - Accent5 2 7 3" xfId="2877" xr:uid="{00000000-0005-0000-0000-000052010000}"/>
    <cellStyle name="20% - Accent5 2 8" xfId="2182" xr:uid="{00000000-0005-0000-0000-000053010000}"/>
    <cellStyle name="20% - Accent5 2 8 2" xfId="3188" xr:uid="{00000000-0005-0000-0000-000054010000}"/>
    <cellStyle name="20% - Accent5 2 9" xfId="2708" xr:uid="{00000000-0005-0000-0000-000055010000}"/>
    <cellStyle name="20% - Accent5 3" xfId="286" xr:uid="{00000000-0005-0000-0000-000056010000}"/>
    <cellStyle name="20% - Accent5 4" xfId="400" xr:uid="{00000000-0005-0000-0000-000057010000}"/>
    <cellStyle name="20% - Accent5 5" xfId="2659" xr:uid="{00000000-0005-0000-0000-000058010000}"/>
    <cellStyle name="20% - Accent6" xfId="6" builtinId="50" customBuiltin="1"/>
    <cellStyle name="20% - Accent6 2" xfId="96" xr:uid="{00000000-0005-0000-0000-00005A010000}"/>
    <cellStyle name="20% - Accent6 2 2" xfId="117" xr:uid="{00000000-0005-0000-0000-00005B010000}"/>
    <cellStyle name="20% - Accent6 2 3" xfId="337" xr:uid="{00000000-0005-0000-0000-00005C010000}"/>
    <cellStyle name="20% - Accent6 2 3 2" xfId="482" xr:uid="{00000000-0005-0000-0000-00005D010000}"/>
    <cellStyle name="20% - Accent6 2 3 2 2" xfId="565" xr:uid="{00000000-0005-0000-0000-00005E010000}"/>
    <cellStyle name="20% - Accent6 2 3 2 2 2" xfId="2352" xr:uid="{00000000-0005-0000-0000-00005F010000}"/>
    <cellStyle name="20% - Accent6 2 3 2 2 2 2" xfId="3358" xr:uid="{00000000-0005-0000-0000-000060010000}"/>
    <cellStyle name="20% - Accent6 2 3 2 2 3" xfId="2878" xr:uid="{00000000-0005-0000-0000-000061010000}"/>
    <cellStyle name="20% - Accent6 2 3 2 3" xfId="566" xr:uid="{00000000-0005-0000-0000-000062010000}"/>
    <cellStyle name="20% - Accent6 2 3 2 3 2" xfId="2353" xr:uid="{00000000-0005-0000-0000-000063010000}"/>
    <cellStyle name="20% - Accent6 2 3 2 3 2 2" xfId="3359" xr:uid="{00000000-0005-0000-0000-000064010000}"/>
    <cellStyle name="20% - Accent6 2 3 2 3 3" xfId="2879" xr:uid="{00000000-0005-0000-0000-000065010000}"/>
    <cellStyle name="20% - Accent6 2 3 2 4" xfId="567" xr:uid="{00000000-0005-0000-0000-000066010000}"/>
    <cellStyle name="20% - Accent6 2 3 2 4 2" xfId="2354" xr:uid="{00000000-0005-0000-0000-000067010000}"/>
    <cellStyle name="20% - Accent6 2 3 2 4 2 2" xfId="3360" xr:uid="{00000000-0005-0000-0000-000068010000}"/>
    <cellStyle name="20% - Accent6 2 3 2 4 3" xfId="2880" xr:uid="{00000000-0005-0000-0000-000069010000}"/>
    <cellStyle name="20% - Accent6 2 3 2 5" xfId="2274" xr:uid="{00000000-0005-0000-0000-00006A010000}"/>
    <cellStyle name="20% - Accent6 2 3 2 5 2" xfId="3280" xr:uid="{00000000-0005-0000-0000-00006B010000}"/>
    <cellStyle name="20% - Accent6 2 3 2 6" xfId="2800" xr:uid="{00000000-0005-0000-0000-00006C010000}"/>
    <cellStyle name="20% - Accent6 2 3 3" xfId="568" xr:uid="{00000000-0005-0000-0000-00006D010000}"/>
    <cellStyle name="20% - Accent6 2 3 3 2" xfId="2355" xr:uid="{00000000-0005-0000-0000-00006E010000}"/>
    <cellStyle name="20% - Accent6 2 3 3 2 2" xfId="3361" xr:uid="{00000000-0005-0000-0000-00006F010000}"/>
    <cellStyle name="20% - Accent6 2 3 3 3" xfId="2881" xr:uid="{00000000-0005-0000-0000-000070010000}"/>
    <cellStyle name="20% - Accent6 2 3 4" xfId="569" xr:uid="{00000000-0005-0000-0000-000071010000}"/>
    <cellStyle name="20% - Accent6 2 3 4 2" xfId="2356" xr:uid="{00000000-0005-0000-0000-000072010000}"/>
    <cellStyle name="20% - Accent6 2 3 4 2 2" xfId="3362" xr:uid="{00000000-0005-0000-0000-000073010000}"/>
    <cellStyle name="20% - Accent6 2 3 4 3" xfId="2882" xr:uid="{00000000-0005-0000-0000-000074010000}"/>
    <cellStyle name="20% - Accent6 2 3 5" xfId="570" xr:uid="{00000000-0005-0000-0000-000075010000}"/>
    <cellStyle name="20% - Accent6 2 3 5 2" xfId="2357" xr:uid="{00000000-0005-0000-0000-000076010000}"/>
    <cellStyle name="20% - Accent6 2 3 5 2 2" xfId="3363" xr:uid="{00000000-0005-0000-0000-000077010000}"/>
    <cellStyle name="20% - Accent6 2 3 5 3" xfId="2883" xr:uid="{00000000-0005-0000-0000-000078010000}"/>
    <cellStyle name="20% - Accent6 2 3 6" xfId="2214" xr:uid="{00000000-0005-0000-0000-000079010000}"/>
    <cellStyle name="20% - Accent6 2 3 6 2" xfId="3220" xr:uid="{00000000-0005-0000-0000-00007A010000}"/>
    <cellStyle name="20% - Accent6 2 3 7" xfId="2740" xr:uid="{00000000-0005-0000-0000-00007B010000}"/>
    <cellStyle name="20% - Accent6 2 4" xfId="450" xr:uid="{00000000-0005-0000-0000-00007C010000}"/>
    <cellStyle name="20% - Accent6 2 4 2" xfId="571" xr:uid="{00000000-0005-0000-0000-00007D010000}"/>
    <cellStyle name="20% - Accent6 2 4 2 2" xfId="2358" xr:uid="{00000000-0005-0000-0000-00007E010000}"/>
    <cellStyle name="20% - Accent6 2 4 2 2 2" xfId="3364" xr:uid="{00000000-0005-0000-0000-00007F010000}"/>
    <cellStyle name="20% - Accent6 2 4 2 3" xfId="2884" xr:uid="{00000000-0005-0000-0000-000080010000}"/>
    <cellStyle name="20% - Accent6 2 4 3" xfId="572" xr:uid="{00000000-0005-0000-0000-000081010000}"/>
    <cellStyle name="20% - Accent6 2 4 3 2" xfId="2359" xr:uid="{00000000-0005-0000-0000-000082010000}"/>
    <cellStyle name="20% - Accent6 2 4 3 2 2" xfId="3365" xr:uid="{00000000-0005-0000-0000-000083010000}"/>
    <cellStyle name="20% - Accent6 2 4 3 3" xfId="2885" xr:uid="{00000000-0005-0000-0000-000084010000}"/>
    <cellStyle name="20% - Accent6 2 4 4" xfId="573" xr:uid="{00000000-0005-0000-0000-000085010000}"/>
    <cellStyle name="20% - Accent6 2 4 4 2" xfId="2360" xr:uid="{00000000-0005-0000-0000-000086010000}"/>
    <cellStyle name="20% - Accent6 2 4 4 2 2" xfId="3366" xr:uid="{00000000-0005-0000-0000-000087010000}"/>
    <cellStyle name="20% - Accent6 2 4 4 3" xfId="2886" xr:uid="{00000000-0005-0000-0000-000088010000}"/>
    <cellStyle name="20% - Accent6 2 4 5" xfId="2244" xr:uid="{00000000-0005-0000-0000-000089010000}"/>
    <cellStyle name="20% - Accent6 2 4 5 2" xfId="3250" xr:uid="{00000000-0005-0000-0000-00008A010000}"/>
    <cellStyle name="20% - Accent6 2 4 6" xfId="2770" xr:uid="{00000000-0005-0000-0000-00008B010000}"/>
    <cellStyle name="20% - Accent6 2 5" xfId="574" xr:uid="{00000000-0005-0000-0000-00008C010000}"/>
    <cellStyle name="20% - Accent6 2 5 2" xfId="2361" xr:uid="{00000000-0005-0000-0000-00008D010000}"/>
    <cellStyle name="20% - Accent6 2 5 2 2" xfId="3367" xr:uid="{00000000-0005-0000-0000-00008E010000}"/>
    <cellStyle name="20% - Accent6 2 5 3" xfId="2887" xr:uid="{00000000-0005-0000-0000-00008F010000}"/>
    <cellStyle name="20% - Accent6 2 6" xfId="575" xr:uid="{00000000-0005-0000-0000-000090010000}"/>
    <cellStyle name="20% - Accent6 2 6 2" xfId="2362" xr:uid="{00000000-0005-0000-0000-000091010000}"/>
    <cellStyle name="20% - Accent6 2 6 2 2" xfId="3368" xr:uid="{00000000-0005-0000-0000-000092010000}"/>
    <cellStyle name="20% - Accent6 2 6 3" xfId="2888" xr:uid="{00000000-0005-0000-0000-000093010000}"/>
    <cellStyle name="20% - Accent6 2 7" xfId="576" xr:uid="{00000000-0005-0000-0000-000094010000}"/>
    <cellStyle name="20% - Accent6 2 7 2" xfId="2363" xr:uid="{00000000-0005-0000-0000-000095010000}"/>
    <cellStyle name="20% - Accent6 2 7 2 2" xfId="3369" xr:uid="{00000000-0005-0000-0000-000096010000}"/>
    <cellStyle name="20% - Accent6 2 7 3" xfId="2889" xr:uid="{00000000-0005-0000-0000-000097010000}"/>
    <cellStyle name="20% - Accent6 2 8" xfId="2184" xr:uid="{00000000-0005-0000-0000-000098010000}"/>
    <cellStyle name="20% - Accent6 2 8 2" xfId="3190" xr:uid="{00000000-0005-0000-0000-000099010000}"/>
    <cellStyle name="20% - Accent6 2 9" xfId="2710" xr:uid="{00000000-0005-0000-0000-00009A010000}"/>
    <cellStyle name="20% - Accent6 3" xfId="287" xr:uid="{00000000-0005-0000-0000-00009B010000}"/>
    <cellStyle name="20% - Accent6 4" xfId="401" xr:uid="{00000000-0005-0000-0000-00009C010000}"/>
    <cellStyle name="20% - Accent6 5" xfId="2660" xr:uid="{00000000-0005-0000-0000-00009D010000}"/>
    <cellStyle name="40% - Accent1" xfId="7" builtinId="31" customBuiltin="1"/>
    <cellStyle name="40% - Accent1 2" xfId="77" xr:uid="{00000000-0005-0000-0000-00009F010000}"/>
    <cellStyle name="40% - Accent1 2 2" xfId="118" xr:uid="{00000000-0005-0000-0000-0000A0010000}"/>
    <cellStyle name="40% - Accent1 2 3" xfId="328" xr:uid="{00000000-0005-0000-0000-0000A1010000}"/>
    <cellStyle name="40% - Accent1 2 3 2" xfId="473" xr:uid="{00000000-0005-0000-0000-0000A2010000}"/>
    <cellStyle name="40% - Accent1 2 3 2 2" xfId="577" xr:uid="{00000000-0005-0000-0000-0000A3010000}"/>
    <cellStyle name="40% - Accent1 2 3 2 2 2" xfId="2364" xr:uid="{00000000-0005-0000-0000-0000A4010000}"/>
    <cellStyle name="40% - Accent1 2 3 2 2 2 2" xfId="3370" xr:uid="{00000000-0005-0000-0000-0000A5010000}"/>
    <cellStyle name="40% - Accent1 2 3 2 2 3" xfId="2890" xr:uid="{00000000-0005-0000-0000-0000A6010000}"/>
    <cellStyle name="40% - Accent1 2 3 2 3" xfId="578" xr:uid="{00000000-0005-0000-0000-0000A7010000}"/>
    <cellStyle name="40% - Accent1 2 3 2 3 2" xfId="2365" xr:uid="{00000000-0005-0000-0000-0000A8010000}"/>
    <cellStyle name="40% - Accent1 2 3 2 3 2 2" xfId="3371" xr:uid="{00000000-0005-0000-0000-0000A9010000}"/>
    <cellStyle name="40% - Accent1 2 3 2 3 3" xfId="2891" xr:uid="{00000000-0005-0000-0000-0000AA010000}"/>
    <cellStyle name="40% - Accent1 2 3 2 4" xfId="579" xr:uid="{00000000-0005-0000-0000-0000AB010000}"/>
    <cellStyle name="40% - Accent1 2 3 2 4 2" xfId="2366" xr:uid="{00000000-0005-0000-0000-0000AC010000}"/>
    <cellStyle name="40% - Accent1 2 3 2 4 2 2" xfId="3372" xr:uid="{00000000-0005-0000-0000-0000AD010000}"/>
    <cellStyle name="40% - Accent1 2 3 2 4 3" xfId="2892" xr:uid="{00000000-0005-0000-0000-0000AE010000}"/>
    <cellStyle name="40% - Accent1 2 3 2 5" xfId="2265" xr:uid="{00000000-0005-0000-0000-0000AF010000}"/>
    <cellStyle name="40% - Accent1 2 3 2 5 2" xfId="3271" xr:uid="{00000000-0005-0000-0000-0000B0010000}"/>
    <cellStyle name="40% - Accent1 2 3 2 6" xfId="2791" xr:uid="{00000000-0005-0000-0000-0000B1010000}"/>
    <cellStyle name="40% - Accent1 2 3 3" xfId="580" xr:uid="{00000000-0005-0000-0000-0000B2010000}"/>
    <cellStyle name="40% - Accent1 2 3 3 2" xfId="2367" xr:uid="{00000000-0005-0000-0000-0000B3010000}"/>
    <cellStyle name="40% - Accent1 2 3 3 2 2" xfId="3373" xr:uid="{00000000-0005-0000-0000-0000B4010000}"/>
    <cellStyle name="40% - Accent1 2 3 3 3" xfId="2893" xr:uid="{00000000-0005-0000-0000-0000B5010000}"/>
    <cellStyle name="40% - Accent1 2 3 4" xfId="581" xr:uid="{00000000-0005-0000-0000-0000B6010000}"/>
    <cellStyle name="40% - Accent1 2 3 4 2" xfId="2368" xr:uid="{00000000-0005-0000-0000-0000B7010000}"/>
    <cellStyle name="40% - Accent1 2 3 4 2 2" xfId="3374" xr:uid="{00000000-0005-0000-0000-0000B8010000}"/>
    <cellStyle name="40% - Accent1 2 3 4 3" xfId="2894" xr:uid="{00000000-0005-0000-0000-0000B9010000}"/>
    <cellStyle name="40% - Accent1 2 3 5" xfId="582" xr:uid="{00000000-0005-0000-0000-0000BA010000}"/>
    <cellStyle name="40% - Accent1 2 3 5 2" xfId="2369" xr:uid="{00000000-0005-0000-0000-0000BB010000}"/>
    <cellStyle name="40% - Accent1 2 3 5 2 2" xfId="3375" xr:uid="{00000000-0005-0000-0000-0000BC010000}"/>
    <cellStyle name="40% - Accent1 2 3 5 3" xfId="2895" xr:uid="{00000000-0005-0000-0000-0000BD010000}"/>
    <cellStyle name="40% - Accent1 2 3 6" xfId="2205" xr:uid="{00000000-0005-0000-0000-0000BE010000}"/>
    <cellStyle name="40% - Accent1 2 3 6 2" xfId="3211" xr:uid="{00000000-0005-0000-0000-0000BF010000}"/>
    <cellStyle name="40% - Accent1 2 3 7" xfId="2731" xr:uid="{00000000-0005-0000-0000-0000C0010000}"/>
    <cellStyle name="40% - Accent1 2 4" xfId="441" xr:uid="{00000000-0005-0000-0000-0000C1010000}"/>
    <cellStyle name="40% - Accent1 2 4 2" xfId="583" xr:uid="{00000000-0005-0000-0000-0000C2010000}"/>
    <cellStyle name="40% - Accent1 2 4 2 2" xfId="2370" xr:uid="{00000000-0005-0000-0000-0000C3010000}"/>
    <cellStyle name="40% - Accent1 2 4 2 2 2" xfId="3376" xr:uid="{00000000-0005-0000-0000-0000C4010000}"/>
    <cellStyle name="40% - Accent1 2 4 2 3" xfId="2896" xr:uid="{00000000-0005-0000-0000-0000C5010000}"/>
    <cellStyle name="40% - Accent1 2 4 3" xfId="584" xr:uid="{00000000-0005-0000-0000-0000C6010000}"/>
    <cellStyle name="40% - Accent1 2 4 3 2" xfId="2371" xr:uid="{00000000-0005-0000-0000-0000C7010000}"/>
    <cellStyle name="40% - Accent1 2 4 3 2 2" xfId="3377" xr:uid="{00000000-0005-0000-0000-0000C8010000}"/>
    <cellStyle name="40% - Accent1 2 4 3 3" xfId="2897" xr:uid="{00000000-0005-0000-0000-0000C9010000}"/>
    <cellStyle name="40% - Accent1 2 4 4" xfId="585" xr:uid="{00000000-0005-0000-0000-0000CA010000}"/>
    <cellStyle name="40% - Accent1 2 4 4 2" xfId="2372" xr:uid="{00000000-0005-0000-0000-0000CB010000}"/>
    <cellStyle name="40% - Accent1 2 4 4 2 2" xfId="3378" xr:uid="{00000000-0005-0000-0000-0000CC010000}"/>
    <cellStyle name="40% - Accent1 2 4 4 3" xfId="2898" xr:uid="{00000000-0005-0000-0000-0000CD010000}"/>
    <cellStyle name="40% - Accent1 2 4 5" xfId="2235" xr:uid="{00000000-0005-0000-0000-0000CE010000}"/>
    <cellStyle name="40% - Accent1 2 4 5 2" xfId="3241" xr:uid="{00000000-0005-0000-0000-0000CF010000}"/>
    <cellStyle name="40% - Accent1 2 4 6" xfId="2761" xr:uid="{00000000-0005-0000-0000-0000D0010000}"/>
    <cellStyle name="40% - Accent1 2 5" xfId="586" xr:uid="{00000000-0005-0000-0000-0000D1010000}"/>
    <cellStyle name="40% - Accent1 2 5 2" xfId="2373" xr:uid="{00000000-0005-0000-0000-0000D2010000}"/>
    <cellStyle name="40% - Accent1 2 5 2 2" xfId="3379" xr:uid="{00000000-0005-0000-0000-0000D3010000}"/>
    <cellStyle name="40% - Accent1 2 5 3" xfId="2899" xr:uid="{00000000-0005-0000-0000-0000D4010000}"/>
    <cellStyle name="40% - Accent1 2 6" xfId="587" xr:uid="{00000000-0005-0000-0000-0000D5010000}"/>
    <cellStyle name="40% - Accent1 2 6 2" xfId="2374" xr:uid="{00000000-0005-0000-0000-0000D6010000}"/>
    <cellStyle name="40% - Accent1 2 6 2 2" xfId="3380" xr:uid="{00000000-0005-0000-0000-0000D7010000}"/>
    <cellStyle name="40% - Accent1 2 6 3" xfId="2900" xr:uid="{00000000-0005-0000-0000-0000D8010000}"/>
    <cellStyle name="40% - Accent1 2 7" xfId="588" xr:uid="{00000000-0005-0000-0000-0000D9010000}"/>
    <cellStyle name="40% - Accent1 2 7 2" xfId="2375" xr:uid="{00000000-0005-0000-0000-0000DA010000}"/>
    <cellStyle name="40% - Accent1 2 7 2 2" xfId="3381" xr:uid="{00000000-0005-0000-0000-0000DB010000}"/>
    <cellStyle name="40% - Accent1 2 7 3" xfId="2901" xr:uid="{00000000-0005-0000-0000-0000DC010000}"/>
    <cellStyle name="40% - Accent1 2 8" xfId="2175" xr:uid="{00000000-0005-0000-0000-0000DD010000}"/>
    <cellStyle name="40% - Accent1 2 8 2" xfId="3181" xr:uid="{00000000-0005-0000-0000-0000DE010000}"/>
    <cellStyle name="40% - Accent1 2 9" xfId="2701" xr:uid="{00000000-0005-0000-0000-0000DF010000}"/>
    <cellStyle name="40% - Accent1 3" xfId="288" xr:uid="{00000000-0005-0000-0000-0000E0010000}"/>
    <cellStyle name="40% - Accent1 4" xfId="402" xr:uid="{00000000-0005-0000-0000-0000E1010000}"/>
    <cellStyle name="40% - Accent1 5" xfId="2661" xr:uid="{00000000-0005-0000-0000-0000E2010000}"/>
    <cellStyle name="40% - Accent2" xfId="8" builtinId="35" customBuiltin="1"/>
    <cellStyle name="40% - Accent2 2" xfId="81" xr:uid="{00000000-0005-0000-0000-0000E4010000}"/>
    <cellStyle name="40% - Accent2 2 2" xfId="119" xr:uid="{00000000-0005-0000-0000-0000E5010000}"/>
    <cellStyle name="40% - Accent2 2 3" xfId="330" xr:uid="{00000000-0005-0000-0000-0000E6010000}"/>
    <cellStyle name="40% - Accent2 2 3 2" xfId="475" xr:uid="{00000000-0005-0000-0000-0000E7010000}"/>
    <cellStyle name="40% - Accent2 2 3 2 2" xfId="589" xr:uid="{00000000-0005-0000-0000-0000E8010000}"/>
    <cellStyle name="40% - Accent2 2 3 2 2 2" xfId="2376" xr:uid="{00000000-0005-0000-0000-0000E9010000}"/>
    <cellStyle name="40% - Accent2 2 3 2 2 2 2" xfId="3382" xr:uid="{00000000-0005-0000-0000-0000EA010000}"/>
    <cellStyle name="40% - Accent2 2 3 2 2 3" xfId="2902" xr:uid="{00000000-0005-0000-0000-0000EB010000}"/>
    <cellStyle name="40% - Accent2 2 3 2 3" xfId="590" xr:uid="{00000000-0005-0000-0000-0000EC010000}"/>
    <cellStyle name="40% - Accent2 2 3 2 3 2" xfId="2377" xr:uid="{00000000-0005-0000-0000-0000ED010000}"/>
    <cellStyle name="40% - Accent2 2 3 2 3 2 2" xfId="3383" xr:uid="{00000000-0005-0000-0000-0000EE010000}"/>
    <cellStyle name="40% - Accent2 2 3 2 3 3" xfId="2903" xr:uid="{00000000-0005-0000-0000-0000EF010000}"/>
    <cellStyle name="40% - Accent2 2 3 2 4" xfId="591" xr:uid="{00000000-0005-0000-0000-0000F0010000}"/>
    <cellStyle name="40% - Accent2 2 3 2 4 2" xfId="2378" xr:uid="{00000000-0005-0000-0000-0000F1010000}"/>
    <cellStyle name="40% - Accent2 2 3 2 4 2 2" xfId="3384" xr:uid="{00000000-0005-0000-0000-0000F2010000}"/>
    <cellStyle name="40% - Accent2 2 3 2 4 3" xfId="2904" xr:uid="{00000000-0005-0000-0000-0000F3010000}"/>
    <cellStyle name="40% - Accent2 2 3 2 5" xfId="2267" xr:uid="{00000000-0005-0000-0000-0000F4010000}"/>
    <cellStyle name="40% - Accent2 2 3 2 5 2" xfId="3273" xr:uid="{00000000-0005-0000-0000-0000F5010000}"/>
    <cellStyle name="40% - Accent2 2 3 2 6" xfId="2793" xr:uid="{00000000-0005-0000-0000-0000F6010000}"/>
    <cellStyle name="40% - Accent2 2 3 3" xfId="592" xr:uid="{00000000-0005-0000-0000-0000F7010000}"/>
    <cellStyle name="40% - Accent2 2 3 3 2" xfId="2379" xr:uid="{00000000-0005-0000-0000-0000F8010000}"/>
    <cellStyle name="40% - Accent2 2 3 3 2 2" xfId="3385" xr:uid="{00000000-0005-0000-0000-0000F9010000}"/>
    <cellStyle name="40% - Accent2 2 3 3 3" xfId="2905" xr:uid="{00000000-0005-0000-0000-0000FA010000}"/>
    <cellStyle name="40% - Accent2 2 3 4" xfId="593" xr:uid="{00000000-0005-0000-0000-0000FB010000}"/>
    <cellStyle name="40% - Accent2 2 3 4 2" xfId="2380" xr:uid="{00000000-0005-0000-0000-0000FC010000}"/>
    <cellStyle name="40% - Accent2 2 3 4 2 2" xfId="3386" xr:uid="{00000000-0005-0000-0000-0000FD010000}"/>
    <cellStyle name="40% - Accent2 2 3 4 3" xfId="2906" xr:uid="{00000000-0005-0000-0000-0000FE010000}"/>
    <cellStyle name="40% - Accent2 2 3 5" xfId="594" xr:uid="{00000000-0005-0000-0000-0000FF010000}"/>
    <cellStyle name="40% - Accent2 2 3 5 2" xfId="2381" xr:uid="{00000000-0005-0000-0000-000000020000}"/>
    <cellStyle name="40% - Accent2 2 3 5 2 2" xfId="3387" xr:uid="{00000000-0005-0000-0000-000001020000}"/>
    <cellStyle name="40% - Accent2 2 3 5 3" xfId="2907" xr:uid="{00000000-0005-0000-0000-000002020000}"/>
    <cellStyle name="40% - Accent2 2 3 6" xfId="2207" xr:uid="{00000000-0005-0000-0000-000003020000}"/>
    <cellStyle name="40% - Accent2 2 3 6 2" xfId="3213" xr:uid="{00000000-0005-0000-0000-000004020000}"/>
    <cellStyle name="40% - Accent2 2 3 7" xfId="2733" xr:uid="{00000000-0005-0000-0000-000005020000}"/>
    <cellStyle name="40% - Accent2 2 4" xfId="443" xr:uid="{00000000-0005-0000-0000-000006020000}"/>
    <cellStyle name="40% - Accent2 2 4 2" xfId="595" xr:uid="{00000000-0005-0000-0000-000007020000}"/>
    <cellStyle name="40% - Accent2 2 4 2 2" xfId="2382" xr:uid="{00000000-0005-0000-0000-000008020000}"/>
    <cellStyle name="40% - Accent2 2 4 2 2 2" xfId="3388" xr:uid="{00000000-0005-0000-0000-000009020000}"/>
    <cellStyle name="40% - Accent2 2 4 2 3" xfId="2908" xr:uid="{00000000-0005-0000-0000-00000A020000}"/>
    <cellStyle name="40% - Accent2 2 4 3" xfId="596" xr:uid="{00000000-0005-0000-0000-00000B020000}"/>
    <cellStyle name="40% - Accent2 2 4 3 2" xfId="2383" xr:uid="{00000000-0005-0000-0000-00000C020000}"/>
    <cellStyle name="40% - Accent2 2 4 3 2 2" xfId="3389" xr:uid="{00000000-0005-0000-0000-00000D020000}"/>
    <cellStyle name="40% - Accent2 2 4 3 3" xfId="2909" xr:uid="{00000000-0005-0000-0000-00000E020000}"/>
    <cellStyle name="40% - Accent2 2 4 4" xfId="597" xr:uid="{00000000-0005-0000-0000-00000F020000}"/>
    <cellStyle name="40% - Accent2 2 4 4 2" xfId="2384" xr:uid="{00000000-0005-0000-0000-000010020000}"/>
    <cellStyle name="40% - Accent2 2 4 4 2 2" xfId="3390" xr:uid="{00000000-0005-0000-0000-000011020000}"/>
    <cellStyle name="40% - Accent2 2 4 4 3" xfId="2910" xr:uid="{00000000-0005-0000-0000-000012020000}"/>
    <cellStyle name="40% - Accent2 2 4 5" xfId="2237" xr:uid="{00000000-0005-0000-0000-000013020000}"/>
    <cellStyle name="40% - Accent2 2 4 5 2" xfId="3243" xr:uid="{00000000-0005-0000-0000-000014020000}"/>
    <cellStyle name="40% - Accent2 2 4 6" xfId="2763" xr:uid="{00000000-0005-0000-0000-000015020000}"/>
    <cellStyle name="40% - Accent2 2 5" xfId="598" xr:uid="{00000000-0005-0000-0000-000016020000}"/>
    <cellStyle name="40% - Accent2 2 5 2" xfId="2385" xr:uid="{00000000-0005-0000-0000-000017020000}"/>
    <cellStyle name="40% - Accent2 2 5 2 2" xfId="3391" xr:uid="{00000000-0005-0000-0000-000018020000}"/>
    <cellStyle name="40% - Accent2 2 5 3" xfId="2911" xr:uid="{00000000-0005-0000-0000-000019020000}"/>
    <cellStyle name="40% - Accent2 2 6" xfId="599" xr:uid="{00000000-0005-0000-0000-00001A020000}"/>
    <cellStyle name="40% - Accent2 2 6 2" xfId="2386" xr:uid="{00000000-0005-0000-0000-00001B020000}"/>
    <cellStyle name="40% - Accent2 2 6 2 2" xfId="3392" xr:uid="{00000000-0005-0000-0000-00001C020000}"/>
    <cellStyle name="40% - Accent2 2 6 3" xfId="2912" xr:uid="{00000000-0005-0000-0000-00001D020000}"/>
    <cellStyle name="40% - Accent2 2 7" xfId="600" xr:uid="{00000000-0005-0000-0000-00001E020000}"/>
    <cellStyle name="40% - Accent2 2 7 2" xfId="2387" xr:uid="{00000000-0005-0000-0000-00001F020000}"/>
    <cellStyle name="40% - Accent2 2 7 2 2" xfId="3393" xr:uid="{00000000-0005-0000-0000-000020020000}"/>
    <cellStyle name="40% - Accent2 2 7 3" xfId="2913" xr:uid="{00000000-0005-0000-0000-000021020000}"/>
    <cellStyle name="40% - Accent2 2 8" xfId="2177" xr:uid="{00000000-0005-0000-0000-000022020000}"/>
    <cellStyle name="40% - Accent2 2 8 2" xfId="3183" xr:uid="{00000000-0005-0000-0000-000023020000}"/>
    <cellStyle name="40% - Accent2 2 9" xfId="2703" xr:uid="{00000000-0005-0000-0000-000024020000}"/>
    <cellStyle name="40% - Accent2 3" xfId="289" xr:uid="{00000000-0005-0000-0000-000025020000}"/>
    <cellStyle name="40% - Accent2 4" xfId="403" xr:uid="{00000000-0005-0000-0000-000026020000}"/>
    <cellStyle name="40% - Accent2 5" xfId="2662" xr:uid="{00000000-0005-0000-0000-000027020000}"/>
    <cellStyle name="40% - Accent3" xfId="9" builtinId="39" customBuiltin="1"/>
    <cellStyle name="40% - Accent3 2" xfId="85" xr:uid="{00000000-0005-0000-0000-000029020000}"/>
    <cellStyle name="40% - Accent3 2 2" xfId="120" xr:uid="{00000000-0005-0000-0000-00002A020000}"/>
    <cellStyle name="40% - Accent3 2 3" xfId="332" xr:uid="{00000000-0005-0000-0000-00002B020000}"/>
    <cellStyle name="40% - Accent3 2 3 2" xfId="477" xr:uid="{00000000-0005-0000-0000-00002C020000}"/>
    <cellStyle name="40% - Accent3 2 3 2 2" xfId="601" xr:uid="{00000000-0005-0000-0000-00002D020000}"/>
    <cellStyle name="40% - Accent3 2 3 2 2 2" xfId="2388" xr:uid="{00000000-0005-0000-0000-00002E020000}"/>
    <cellStyle name="40% - Accent3 2 3 2 2 2 2" xfId="3394" xr:uid="{00000000-0005-0000-0000-00002F020000}"/>
    <cellStyle name="40% - Accent3 2 3 2 2 3" xfId="2914" xr:uid="{00000000-0005-0000-0000-000030020000}"/>
    <cellStyle name="40% - Accent3 2 3 2 3" xfId="602" xr:uid="{00000000-0005-0000-0000-000031020000}"/>
    <cellStyle name="40% - Accent3 2 3 2 3 2" xfId="2389" xr:uid="{00000000-0005-0000-0000-000032020000}"/>
    <cellStyle name="40% - Accent3 2 3 2 3 2 2" xfId="3395" xr:uid="{00000000-0005-0000-0000-000033020000}"/>
    <cellStyle name="40% - Accent3 2 3 2 3 3" xfId="2915" xr:uid="{00000000-0005-0000-0000-000034020000}"/>
    <cellStyle name="40% - Accent3 2 3 2 4" xfId="603" xr:uid="{00000000-0005-0000-0000-000035020000}"/>
    <cellStyle name="40% - Accent3 2 3 2 4 2" xfId="2390" xr:uid="{00000000-0005-0000-0000-000036020000}"/>
    <cellStyle name="40% - Accent3 2 3 2 4 2 2" xfId="3396" xr:uid="{00000000-0005-0000-0000-000037020000}"/>
    <cellStyle name="40% - Accent3 2 3 2 4 3" xfId="2916" xr:uid="{00000000-0005-0000-0000-000038020000}"/>
    <cellStyle name="40% - Accent3 2 3 2 5" xfId="2269" xr:uid="{00000000-0005-0000-0000-000039020000}"/>
    <cellStyle name="40% - Accent3 2 3 2 5 2" xfId="3275" xr:uid="{00000000-0005-0000-0000-00003A020000}"/>
    <cellStyle name="40% - Accent3 2 3 2 6" xfId="2795" xr:uid="{00000000-0005-0000-0000-00003B020000}"/>
    <cellStyle name="40% - Accent3 2 3 3" xfId="604" xr:uid="{00000000-0005-0000-0000-00003C020000}"/>
    <cellStyle name="40% - Accent3 2 3 3 2" xfId="2391" xr:uid="{00000000-0005-0000-0000-00003D020000}"/>
    <cellStyle name="40% - Accent3 2 3 3 2 2" xfId="3397" xr:uid="{00000000-0005-0000-0000-00003E020000}"/>
    <cellStyle name="40% - Accent3 2 3 3 3" xfId="2917" xr:uid="{00000000-0005-0000-0000-00003F020000}"/>
    <cellStyle name="40% - Accent3 2 3 4" xfId="605" xr:uid="{00000000-0005-0000-0000-000040020000}"/>
    <cellStyle name="40% - Accent3 2 3 4 2" xfId="2392" xr:uid="{00000000-0005-0000-0000-000041020000}"/>
    <cellStyle name="40% - Accent3 2 3 4 2 2" xfId="3398" xr:uid="{00000000-0005-0000-0000-000042020000}"/>
    <cellStyle name="40% - Accent3 2 3 4 3" xfId="2918" xr:uid="{00000000-0005-0000-0000-000043020000}"/>
    <cellStyle name="40% - Accent3 2 3 5" xfId="606" xr:uid="{00000000-0005-0000-0000-000044020000}"/>
    <cellStyle name="40% - Accent3 2 3 5 2" xfId="2393" xr:uid="{00000000-0005-0000-0000-000045020000}"/>
    <cellStyle name="40% - Accent3 2 3 5 2 2" xfId="3399" xr:uid="{00000000-0005-0000-0000-000046020000}"/>
    <cellStyle name="40% - Accent3 2 3 5 3" xfId="2919" xr:uid="{00000000-0005-0000-0000-000047020000}"/>
    <cellStyle name="40% - Accent3 2 3 6" xfId="2209" xr:uid="{00000000-0005-0000-0000-000048020000}"/>
    <cellStyle name="40% - Accent3 2 3 6 2" xfId="3215" xr:uid="{00000000-0005-0000-0000-000049020000}"/>
    <cellStyle name="40% - Accent3 2 3 7" xfId="2735" xr:uid="{00000000-0005-0000-0000-00004A020000}"/>
    <cellStyle name="40% - Accent3 2 4" xfId="445" xr:uid="{00000000-0005-0000-0000-00004B020000}"/>
    <cellStyle name="40% - Accent3 2 4 2" xfId="607" xr:uid="{00000000-0005-0000-0000-00004C020000}"/>
    <cellStyle name="40% - Accent3 2 4 2 2" xfId="2394" xr:uid="{00000000-0005-0000-0000-00004D020000}"/>
    <cellStyle name="40% - Accent3 2 4 2 2 2" xfId="3400" xr:uid="{00000000-0005-0000-0000-00004E020000}"/>
    <cellStyle name="40% - Accent3 2 4 2 3" xfId="2920" xr:uid="{00000000-0005-0000-0000-00004F020000}"/>
    <cellStyle name="40% - Accent3 2 4 3" xfId="608" xr:uid="{00000000-0005-0000-0000-000050020000}"/>
    <cellStyle name="40% - Accent3 2 4 3 2" xfId="2395" xr:uid="{00000000-0005-0000-0000-000051020000}"/>
    <cellStyle name="40% - Accent3 2 4 3 2 2" xfId="3401" xr:uid="{00000000-0005-0000-0000-000052020000}"/>
    <cellStyle name="40% - Accent3 2 4 3 3" xfId="2921" xr:uid="{00000000-0005-0000-0000-000053020000}"/>
    <cellStyle name="40% - Accent3 2 4 4" xfId="609" xr:uid="{00000000-0005-0000-0000-000054020000}"/>
    <cellStyle name="40% - Accent3 2 4 4 2" xfId="2396" xr:uid="{00000000-0005-0000-0000-000055020000}"/>
    <cellStyle name="40% - Accent3 2 4 4 2 2" xfId="3402" xr:uid="{00000000-0005-0000-0000-000056020000}"/>
    <cellStyle name="40% - Accent3 2 4 4 3" xfId="2922" xr:uid="{00000000-0005-0000-0000-000057020000}"/>
    <cellStyle name="40% - Accent3 2 4 5" xfId="2239" xr:uid="{00000000-0005-0000-0000-000058020000}"/>
    <cellStyle name="40% - Accent3 2 4 5 2" xfId="3245" xr:uid="{00000000-0005-0000-0000-000059020000}"/>
    <cellStyle name="40% - Accent3 2 4 6" xfId="2765" xr:uid="{00000000-0005-0000-0000-00005A020000}"/>
    <cellStyle name="40% - Accent3 2 5" xfId="610" xr:uid="{00000000-0005-0000-0000-00005B020000}"/>
    <cellStyle name="40% - Accent3 2 5 2" xfId="2397" xr:uid="{00000000-0005-0000-0000-00005C020000}"/>
    <cellStyle name="40% - Accent3 2 5 2 2" xfId="3403" xr:uid="{00000000-0005-0000-0000-00005D020000}"/>
    <cellStyle name="40% - Accent3 2 5 3" xfId="2923" xr:uid="{00000000-0005-0000-0000-00005E020000}"/>
    <cellStyle name="40% - Accent3 2 6" xfId="611" xr:uid="{00000000-0005-0000-0000-00005F020000}"/>
    <cellStyle name="40% - Accent3 2 6 2" xfId="2398" xr:uid="{00000000-0005-0000-0000-000060020000}"/>
    <cellStyle name="40% - Accent3 2 6 2 2" xfId="3404" xr:uid="{00000000-0005-0000-0000-000061020000}"/>
    <cellStyle name="40% - Accent3 2 6 3" xfId="2924" xr:uid="{00000000-0005-0000-0000-000062020000}"/>
    <cellStyle name="40% - Accent3 2 7" xfId="612" xr:uid="{00000000-0005-0000-0000-000063020000}"/>
    <cellStyle name="40% - Accent3 2 7 2" xfId="2399" xr:uid="{00000000-0005-0000-0000-000064020000}"/>
    <cellStyle name="40% - Accent3 2 7 2 2" xfId="3405" xr:uid="{00000000-0005-0000-0000-000065020000}"/>
    <cellStyle name="40% - Accent3 2 7 3" xfId="2925" xr:uid="{00000000-0005-0000-0000-000066020000}"/>
    <cellStyle name="40% - Accent3 2 8" xfId="2179" xr:uid="{00000000-0005-0000-0000-000067020000}"/>
    <cellStyle name="40% - Accent3 2 8 2" xfId="3185" xr:uid="{00000000-0005-0000-0000-000068020000}"/>
    <cellStyle name="40% - Accent3 2 9" xfId="2705" xr:uid="{00000000-0005-0000-0000-000069020000}"/>
    <cellStyle name="40% - Accent3 3" xfId="290" xr:uid="{00000000-0005-0000-0000-00006A020000}"/>
    <cellStyle name="40% - Accent3 4" xfId="404" xr:uid="{00000000-0005-0000-0000-00006B020000}"/>
    <cellStyle name="40% - Accent3 5" xfId="2663" xr:uid="{00000000-0005-0000-0000-00006C020000}"/>
    <cellStyle name="40% - Accent4" xfId="10" builtinId="43" customBuiltin="1"/>
    <cellStyle name="40% - Accent4 2" xfId="89" xr:uid="{00000000-0005-0000-0000-00006E020000}"/>
    <cellStyle name="40% - Accent4 2 2" xfId="121" xr:uid="{00000000-0005-0000-0000-00006F020000}"/>
    <cellStyle name="40% - Accent4 2 3" xfId="334" xr:uid="{00000000-0005-0000-0000-000070020000}"/>
    <cellStyle name="40% - Accent4 2 3 2" xfId="479" xr:uid="{00000000-0005-0000-0000-000071020000}"/>
    <cellStyle name="40% - Accent4 2 3 2 2" xfId="613" xr:uid="{00000000-0005-0000-0000-000072020000}"/>
    <cellStyle name="40% - Accent4 2 3 2 2 2" xfId="2400" xr:uid="{00000000-0005-0000-0000-000073020000}"/>
    <cellStyle name="40% - Accent4 2 3 2 2 2 2" xfId="3406" xr:uid="{00000000-0005-0000-0000-000074020000}"/>
    <cellStyle name="40% - Accent4 2 3 2 2 3" xfId="2926" xr:uid="{00000000-0005-0000-0000-000075020000}"/>
    <cellStyle name="40% - Accent4 2 3 2 3" xfId="614" xr:uid="{00000000-0005-0000-0000-000076020000}"/>
    <cellStyle name="40% - Accent4 2 3 2 3 2" xfId="2401" xr:uid="{00000000-0005-0000-0000-000077020000}"/>
    <cellStyle name="40% - Accent4 2 3 2 3 2 2" xfId="3407" xr:uid="{00000000-0005-0000-0000-000078020000}"/>
    <cellStyle name="40% - Accent4 2 3 2 3 3" xfId="2927" xr:uid="{00000000-0005-0000-0000-000079020000}"/>
    <cellStyle name="40% - Accent4 2 3 2 4" xfId="615" xr:uid="{00000000-0005-0000-0000-00007A020000}"/>
    <cellStyle name="40% - Accent4 2 3 2 4 2" xfId="2402" xr:uid="{00000000-0005-0000-0000-00007B020000}"/>
    <cellStyle name="40% - Accent4 2 3 2 4 2 2" xfId="3408" xr:uid="{00000000-0005-0000-0000-00007C020000}"/>
    <cellStyle name="40% - Accent4 2 3 2 4 3" xfId="2928" xr:uid="{00000000-0005-0000-0000-00007D020000}"/>
    <cellStyle name="40% - Accent4 2 3 2 5" xfId="2271" xr:uid="{00000000-0005-0000-0000-00007E020000}"/>
    <cellStyle name="40% - Accent4 2 3 2 5 2" xfId="3277" xr:uid="{00000000-0005-0000-0000-00007F020000}"/>
    <cellStyle name="40% - Accent4 2 3 2 6" xfId="2797" xr:uid="{00000000-0005-0000-0000-000080020000}"/>
    <cellStyle name="40% - Accent4 2 3 3" xfId="616" xr:uid="{00000000-0005-0000-0000-000081020000}"/>
    <cellStyle name="40% - Accent4 2 3 3 2" xfId="2403" xr:uid="{00000000-0005-0000-0000-000082020000}"/>
    <cellStyle name="40% - Accent4 2 3 3 2 2" xfId="3409" xr:uid="{00000000-0005-0000-0000-000083020000}"/>
    <cellStyle name="40% - Accent4 2 3 3 3" xfId="2929" xr:uid="{00000000-0005-0000-0000-000084020000}"/>
    <cellStyle name="40% - Accent4 2 3 4" xfId="617" xr:uid="{00000000-0005-0000-0000-000085020000}"/>
    <cellStyle name="40% - Accent4 2 3 4 2" xfId="2404" xr:uid="{00000000-0005-0000-0000-000086020000}"/>
    <cellStyle name="40% - Accent4 2 3 4 2 2" xfId="3410" xr:uid="{00000000-0005-0000-0000-000087020000}"/>
    <cellStyle name="40% - Accent4 2 3 4 3" xfId="2930" xr:uid="{00000000-0005-0000-0000-000088020000}"/>
    <cellStyle name="40% - Accent4 2 3 5" xfId="618" xr:uid="{00000000-0005-0000-0000-000089020000}"/>
    <cellStyle name="40% - Accent4 2 3 5 2" xfId="2405" xr:uid="{00000000-0005-0000-0000-00008A020000}"/>
    <cellStyle name="40% - Accent4 2 3 5 2 2" xfId="3411" xr:uid="{00000000-0005-0000-0000-00008B020000}"/>
    <cellStyle name="40% - Accent4 2 3 5 3" xfId="2931" xr:uid="{00000000-0005-0000-0000-00008C020000}"/>
    <cellStyle name="40% - Accent4 2 3 6" xfId="2211" xr:uid="{00000000-0005-0000-0000-00008D020000}"/>
    <cellStyle name="40% - Accent4 2 3 6 2" xfId="3217" xr:uid="{00000000-0005-0000-0000-00008E020000}"/>
    <cellStyle name="40% - Accent4 2 3 7" xfId="2737" xr:uid="{00000000-0005-0000-0000-00008F020000}"/>
    <cellStyle name="40% - Accent4 2 4" xfId="447" xr:uid="{00000000-0005-0000-0000-000090020000}"/>
    <cellStyle name="40% - Accent4 2 4 2" xfId="619" xr:uid="{00000000-0005-0000-0000-000091020000}"/>
    <cellStyle name="40% - Accent4 2 4 2 2" xfId="2406" xr:uid="{00000000-0005-0000-0000-000092020000}"/>
    <cellStyle name="40% - Accent4 2 4 2 2 2" xfId="3412" xr:uid="{00000000-0005-0000-0000-000093020000}"/>
    <cellStyle name="40% - Accent4 2 4 2 3" xfId="2932" xr:uid="{00000000-0005-0000-0000-000094020000}"/>
    <cellStyle name="40% - Accent4 2 4 3" xfId="620" xr:uid="{00000000-0005-0000-0000-000095020000}"/>
    <cellStyle name="40% - Accent4 2 4 3 2" xfId="2407" xr:uid="{00000000-0005-0000-0000-000096020000}"/>
    <cellStyle name="40% - Accent4 2 4 3 2 2" xfId="3413" xr:uid="{00000000-0005-0000-0000-000097020000}"/>
    <cellStyle name="40% - Accent4 2 4 3 3" xfId="2933" xr:uid="{00000000-0005-0000-0000-000098020000}"/>
    <cellStyle name="40% - Accent4 2 4 4" xfId="621" xr:uid="{00000000-0005-0000-0000-000099020000}"/>
    <cellStyle name="40% - Accent4 2 4 4 2" xfId="2408" xr:uid="{00000000-0005-0000-0000-00009A020000}"/>
    <cellStyle name="40% - Accent4 2 4 4 2 2" xfId="3414" xr:uid="{00000000-0005-0000-0000-00009B020000}"/>
    <cellStyle name="40% - Accent4 2 4 4 3" xfId="2934" xr:uid="{00000000-0005-0000-0000-00009C020000}"/>
    <cellStyle name="40% - Accent4 2 4 5" xfId="2241" xr:uid="{00000000-0005-0000-0000-00009D020000}"/>
    <cellStyle name="40% - Accent4 2 4 5 2" xfId="3247" xr:uid="{00000000-0005-0000-0000-00009E020000}"/>
    <cellStyle name="40% - Accent4 2 4 6" xfId="2767" xr:uid="{00000000-0005-0000-0000-00009F020000}"/>
    <cellStyle name="40% - Accent4 2 5" xfId="622" xr:uid="{00000000-0005-0000-0000-0000A0020000}"/>
    <cellStyle name="40% - Accent4 2 5 2" xfId="2409" xr:uid="{00000000-0005-0000-0000-0000A1020000}"/>
    <cellStyle name="40% - Accent4 2 5 2 2" xfId="3415" xr:uid="{00000000-0005-0000-0000-0000A2020000}"/>
    <cellStyle name="40% - Accent4 2 5 3" xfId="2935" xr:uid="{00000000-0005-0000-0000-0000A3020000}"/>
    <cellStyle name="40% - Accent4 2 6" xfId="623" xr:uid="{00000000-0005-0000-0000-0000A4020000}"/>
    <cellStyle name="40% - Accent4 2 6 2" xfId="2410" xr:uid="{00000000-0005-0000-0000-0000A5020000}"/>
    <cellStyle name="40% - Accent4 2 6 2 2" xfId="3416" xr:uid="{00000000-0005-0000-0000-0000A6020000}"/>
    <cellStyle name="40% - Accent4 2 6 3" xfId="2936" xr:uid="{00000000-0005-0000-0000-0000A7020000}"/>
    <cellStyle name="40% - Accent4 2 7" xfId="624" xr:uid="{00000000-0005-0000-0000-0000A8020000}"/>
    <cellStyle name="40% - Accent4 2 7 2" xfId="2411" xr:uid="{00000000-0005-0000-0000-0000A9020000}"/>
    <cellStyle name="40% - Accent4 2 7 2 2" xfId="3417" xr:uid="{00000000-0005-0000-0000-0000AA020000}"/>
    <cellStyle name="40% - Accent4 2 7 3" xfId="2937" xr:uid="{00000000-0005-0000-0000-0000AB020000}"/>
    <cellStyle name="40% - Accent4 2 8" xfId="2181" xr:uid="{00000000-0005-0000-0000-0000AC020000}"/>
    <cellStyle name="40% - Accent4 2 8 2" xfId="3187" xr:uid="{00000000-0005-0000-0000-0000AD020000}"/>
    <cellStyle name="40% - Accent4 2 9" xfId="2707" xr:uid="{00000000-0005-0000-0000-0000AE020000}"/>
    <cellStyle name="40% - Accent4 3" xfId="291" xr:uid="{00000000-0005-0000-0000-0000AF020000}"/>
    <cellStyle name="40% - Accent4 4" xfId="405" xr:uid="{00000000-0005-0000-0000-0000B0020000}"/>
    <cellStyle name="40% - Accent4 5" xfId="2664" xr:uid="{00000000-0005-0000-0000-0000B1020000}"/>
    <cellStyle name="40% - Accent5" xfId="11" builtinId="47" customBuiltin="1"/>
    <cellStyle name="40% - Accent5 2" xfId="93" xr:uid="{00000000-0005-0000-0000-0000B3020000}"/>
    <cellStyle name="40% - Accent5 2 2" xfId="122" xr:uid="{00000000-0005-0000-0000-0000B4020000}"/>
    <cellStyle name="40% - Accent5 2 3" xfId="336" xr:uid="{00000000-0005-0000-0000-0000B5020000}"/>
    <cellStyle name="40% - Accent5 2 3 2" xfId="481" xr:uid="{00000000-0005-0000-0000-0000B6020000}"/>
    <cellStyle name="40% - Accent5 2 3 2 2" xfId="625" xr:uid="{00000000-0005-0000-0000-0000B7020000}"/>
    <cellStyle name="40% - Accent5 2 3 2 2 2" xfId="2412" xr:uid="{00000000-0005-0000-0000-0000B8020000}"/>
    <cellStyle name="40% - Accent5 2 3 2 2 2 2" xfId="3418" xr:uid="{00000000-0005-0000-0000-0000B9020000}"/>
    <cellStyle name="40% - Accent5 2 3 2 2 3" xfId="2938" xr:uid="{00000000-0005-0000-0000-0000BA020000}"/>
    <cellStyle name="40% - Accent5 2 3 2 3" xfId="626" xr:uid="{00000000-0005-0000-0000-0000BB020000}"/>
    <cellStyle name="40% - Accent5 2 3 2 3 2" xfId="2413" xr:uid="{00000000-0005-0000-0000-0000BC020000}"/>
    <cellStyle name="40% - Accent5 2 3 2 3 2 2" xfId="3419" xr:uid="{00000000-0005-0000-0000-0000BD020000}"/>
    <cellStyle name="40% - Accent5 2 3 2 3 3" xfId="2939" xr:uid="{00000000-0005-0000-0000-0000BE020000}"/>
    <cellStyle name="40% - Accent5 2 3 2 4" xfId="627" xr:uid="{00000000-0005-0000-0000-0000BF020000}"/>
    <cellStyle name="40% - Accent5 2 3 2 4 2" xfId="2414" xr:uid="{00000000-0005-0000-0000-0000C0020000}"/>
    <cellStyle name="40% - Accent5 2 3 2 4 2 2" xfId="3420" xr:uid="{00000000-0005-0000-0000-0000C1020000}"/>
    <cellStyle name="40% - Accent5 2 3 2 4 3" xfId="2940" xr:uid="{00000000-0005-0000-0000-0000C2020000}"/>
    <cellStyle name="40% - Accent5 2 3 2 5" xfId="2273" xr:uid="{00000000-0005-0000-0000-0000C3020000}"/>
    <cellStyle name="40% - Accent5 2 3 2 5 2" xfId="3279" xr:uid="{00000000-0005-0000-0000-0000C4020000}"/>
    <cellStyle name="40% - Accent5 2 3 2 6" xfId="2799" xr:uid="{00000000-0005-0000-0000-0000C5020000}"/>
    <cellStyle name="40% - Accent5 2 3 3" xfId="628" xr:uid="{00000000-0005-0000-0000-0000C6020000}"/>
    <cellStyle name="40% - Accent5 2 3 3 2" xfId="2415" xr:uid="{00000000-0005-0000-0000-0000C7020000}"/>
    <cellStyle name="40% - Accent5 2 3 3 2 2" xfId="3421" xr:uid="{00000000-0005-0000-0000-0000C8020000}"/>
    <cellStyle name="40% - Accent5 2 3 3 3" xfId="2941" xr:uid="{00000000-0005-0000-0000-0000C9020000}"/>
    <cellStyle name="40% - Accent5 2 3 4" xfId="629" xr:uid="{00000000-0005-0000-0000-0000CA020000}"/>
    <cellStyle name="40% - Accent5 2 3 4 2" xfId="2416" xr:uid="{00000000-0005-0000-0000-0000CB020000}"/>
    <cellStyle name="40% - Accent5 2 3 4 2 2" xfId="3422" xr:uid="{00000000-0005-0000-0000-0000CC020000}"/>
    <cellStyle name="40% - Accent5 2 3 4 3" xfId="2942" xr:uid="{00000000-0005-0000-0000-0000CD020000}"/>
    <cellStyle name="40% - Accent5 2 3 5" xfId="630" xr:uid="{00000000-0005-0000-0000-0000CE020000}"/>
    <cellStyle name="40% - Accent5 2 3 5 2" xfId="2417" xr:uid="{00000000-0005-0000-0000-0000CF020000}"/>
    <cellStyle name="40% - Accent5 2 3 5 2 2" xfId="3423" xr:uid="{00000000-0005-0000-0000-0000D0020000}"/>
    <cellStyle name="40% - Accent5 2 3 5 3" xfId="2943" xr:uid="{00000000-0005-0000-0000-0000D1020000}"/>
    <cellStyle name="40% - Accent5 2 3 6" xfId="2213" xr:uid="{00000000-0005-0000-0000-0000D2020000}"/>
    <cellStyle name="40% - Accent5 2 3 6 2" xfId="3219" xr:uid="{00000000-0005-0000-0000-0000D3020000}"/>
    <cellStyle name="40% - Accent5 2 3 7" xfId="2739" xr:uid="{00000000-0005-0000-0000-0000D4020000}"/>
    <cellStyle name="40% - Accent5 2 4" xfId="449" xr:uid="{00000000-0005-0000-0000-0000D5020000}"/>
    <cellStyle name="40% - Accent5 2 4 2" xfId="631" xr:uid="{00000000-0005-0000-0000-0000D6020000}"/>
    <cellStyle name="40% - Accent5 2 4 2 2" xfId="2418" xr:uid="{00000000-0005-0000-0000-0000D7020000}"/>
    <cellStyle name="40% - Accent5 2 4 2 2 2" xfId="3424" xr:uid="{00000000-0005-0000-0000-0000D8020000}"/>
    <cellStyle name="40% - Accent5 2 4 2 3" xfId="2944" xr:uid="{00000000-0005-0000-0000-0000D9020000}"/>
    <cellStyle name="40% - Accent5 2 4 3" xfId="632" xr:uid="{00000000-0005-0000-0000-0000DA020000}"/>
    <cellStyle name="40% - Accent5 2 4 3 2" xfId="2419" xr:uid="{00000000-0005-0000-0000-0000DB020000}"/>
    <cellStyle name="40% - Accent5 2 4 3 2 2" xfId="3425" xr:uid="{00000000-0005-0000-0000-0000DC020000}"/>
    <cellStyle name="40% - Accent5 2 4 3 3" xfId="2945" xr:uid="{00000000-0005-0000-0000-0000DD020000}"/>
    <cellStyle name="40% - Accent5 2 4 4" xfId="633" xr:uid="{00000000-0005-0000-0000-0000DE020000}"/>
    <cellStyle name="40% - Accent5 2 4 4 2" xfId="2420" xr:uid="{00000000-0005-0000-0000-0000DF020000}"/>
    <cellStyle name="40% - Accent5 2 4 4 2 2" xfId="3426" xr:uid="{00000000-0005-0000-0000-0000E0020000}"/>
    <cellStyle name="40% - Accent5 2 4 4 3" xfId="2946" xr:uid="{00000000-0005-0000-0000-0000E1020000}"/>
    <cellStyle name="40% - Accent5 2 4 5" xfId="2243" xr:uid="{00000000-0005-0000-0000-0000E2020000}"/>
    <cellStyle name="40% - Accent5 2 4 5 2" xfId="3249" xr:uid="{00000000-0005-0000-0000-0000E3020000}"/>
    <cellStyle name="40% - Accent5 2 4 6" xfId="2769" xr:uid="{00000000-0005-0000-0000-0000E4020000}"/>
    <cellStyle name="40% - Accent5 2 5" xfId="634" xr:uid="{00000000-0005-0000-0000-0000E5020000}"/>
    <cellStyle name="40% - Accent5 2 5 2" xfId="2421" xr:uid="{00000000-0005-0000-0000-0000E6020000}"/>
    <cellStyle name="40% - Accent5 2 5 2 2" xfId="3427" xr:uid="{00000000-0005-0000-0000-0000E7020000}"/>
    <cellStyle name="40% - Accent5 2 5 3" xfId="2947" xr:uid="{00000000-0005-0000-0000-0000E8020000}"/>
    <cellStyle name="40% - Accent5 2 6" xfId="635" xr:uid="{00000000-0005-0000-0000-0000E9020000}"/>
    <cellStyle name="40% - Accent5 2 6 2" xfId="2422" xr:uid="{00000000-0005-0000-0000-0000EA020000}"/>
    <cellStyle name="40% - Accent5 2 6 2 2" xfId="3428" xr:uid="{00000000-0005-0000-0000-0000EB020000}"/>
    <cellStyle name="40% - Accent5 2 6 3" xfId="2948" xr:uid="{00000000-0005-0000-0000-0000EC020000}"/>
    <cellStyle name="40% - Accent5 2 7" xfId="636" xr:uid="{00000000-0005-0000-0000-0000ED020000}"/>
    <cellStyle name="40% - Accent5 2 7 2" xfId="2423" xr:uid="{00000000-0005-0000-0000-0000EE020000}"/>
    <cellStyle name="40% - Accent5 2 7 2 2" xfId="3429" xr:uid="{00000000-0005-0000-0000-0000EF020000}"/>
    <cellStyle name="40% - Accent5 2 7 3" xfId="2949" xr:uid="{00000000-0005-0000-0000-0000F0020000}"/>
    <cellStyle name="40% - Accent5 2 8" xfId="2183" xr:uid="{00000000-0005-0000-0000-0000F1020000}"/>
    <cellStyle name="40% - Accent5 2 8 2" xfId="3189" xr:uid="{00000000-0005-0000-0000-0000F2020000}"/>
    <cellStyle name="40% - Accent5 2 9" xfId="2709" xr:uid="{00000000-0005-0000-0000-0000F3020000}"/>
    <cellStyle name="40% - Accent5 3" xfId="292" xr:uid="{00000000-0005-0000-0000-0000F4020000}"/>
    <cellStyle name="40% - Accent5 4" xfId="406" xr:uid="{00000000-0005-0000-0000-0000F5020000}"/>
    <cellStyle name="40% - Accent5 5" xfId="2665" xr:uid="{00000000-0005-0000-0000-0000F6020000}"/>
    <cellStyle name="40% - Accent6" xfId="12" builtinId="51" customBuiltin="1"/>
    <cellStyle name="40% - Accent6 2" xfId="97" xr:uid="{00000000-0005-0000-0000-0000F8020000}"/>
    <cellStyle name="40% - Accent6 2 2" xfId="123" xr:uid="{00000000-0005-0000-0000-0000F9020000}"/>
    <cellStyle name="40% - Accent6 2 3" xfId="338" xr:uid="{00000000-0005-0000-0000-0000FA020000}"/>
    <cellStyle name="40% - Accent6 2 3 2" xfId="483" xr:uid="{00000000-0005-0000-0000-0000FB020000}"/>
    <cellStyle name="40% - Accent6 2 3 2 2" xfId="637" xr:uid="{00000000-0005-0000-0000-0000FC020000}"/>
    <cellStyle name="40% - Accent6 2 3 2 2 2" xfId="2424" xr:uid="{00000000-0005-0000-0000-0000FD020000}"/>
    <cellStyle name="40% - Accent6 2 3 2 2 2 2" xfId="3430" xr:uid="{00000000-0005-0000-0000-0000FE020000}"/>
    <cellStyle name="40% - Accent6 2 3 2 2 3" xfId="2950" xr:uid="{00000000-0005-0000-0000-0000FF020000}"/>
    <cellStyle name="40% - Accent6 2 3 2 3" xfId="638" xr:uid="{00000000-0005-0000-0000-000000030000}"/>
    <cellStyle name="40% - Accent6 2 3 2 3 2" xfId="2425" xr:uid="{00000000-0005-0000-0000-000001030000}"/>
    <cellStyle name="40% - Accent6 2 3 2 3 2 2" xfId="3431" xr:uid="{00000000-0005-0000-0000-000002030000}"/>
    <cellStyle name="40% - Accent6 2 3 2 3 3" xfId="2951" xr:uid="{00000000-0005-0000-0000-000003030000}"/>
    <cellStyle name="40% - Accent6 2 3 2 4" xfId="639" xr:uid="{00000000-0005-0000-0000-000004030000}"/>
    <cellStyle name="40% - Accent6 2 3 2 4 2" xfId="2426" xr:uid="{00000000-0005-0000-0000-000005030000}"/>
    <cellStyle name="40% - Accent6 2 3 2 4 2 2" xfId="3432" xr:uid="{00000000-0005-0000-0000-000006030000}"/>
    <cellStyle name="40% - Accent6 2 3 2 4 3" xfId="2952" xr:uid="{00000000-0005-0000-0000-000007030000}"/>
    <cellStyle name="40% - Accent6 2 3 2 5" xfId="2275" xr:uid="{00000000-0005-0000-0000-000008030000}"/>
    <cellStyle name="40% - Accent6 2 3 2 5 2" xfId="3281" xr:uid="{00000000-0005-0000-0000-000009030000}"/>
    <cellStyle name="40% - Accent6 2 3 2 6" xfId="2801" xr:uid="{00000000-0005-0000-0000-00000A030000}"/>
    <cellStyle name="40% - Accent6 2 3 3" xfId="640" xr:uid="{00000000-0005-0000-0000-00000B030000}"/>
    <cellStyle name="40% - Accent6 2 3 3 2" xfId="2427" xr:uid="{00000000-0005-0000-0000-00000C030000}"/>
    <cellStyle name="40% - Accent6 2 3 3 2 2" xfId="3433" xr:uid="{00000000-0005-0000-0000-00000D030000}"/>
    <cellStyle name="40% - Accent6 2 3 3 3" xfId="2953" xr:uid="{00000000-0005-0000-0000-00000E030000}"/>
    <cellStyle name="40% - Accent6 2 3 4" xfId="641" xr:uid="{00000000-0005-0000-0000-00000F030000}"/>
    <cellStyle name="40% - Accent6 2 3 4 2" xfId="2428" xr:uid="{00000000-0005-0000-0000-000010030000}"/>
    <cellStyle name="40% - Accent6 2 3 4 2 2" xfId="3434" xr:uid="{00000000-0005-0000-0000-000011030000}"/>
    <cellStyle name="40% - Accent6 2 3 4 3" xfId="2954" xr:uid="{00000000-0005-0000-0000-000012030000}"/>
    <cellStyle name="40% - Accent6 2 3 5" xfId="642" xr:uid="{00000000-0005-0000-0000-000013030000}"/>
    <cellStyle name="40% - Accent6 2 3 5 2" xfId="2429" xr:uid="{00000000-0005-0000-0000-000014030000}"/>
    <cellStyle name="40% - Accent6 2 3 5 2 2" xfId="3435" xr:uid="{00000000-0005-0000-0000-000015030000}"/>
    <cellStyle name="40% - Accent6 2 3 5 3" xfId="2955" xr:uid="{00000000-0005-0000-0000-000016030000}"/>
    <cellStyle name="40% - Accent6 2 3 6" xfId="2215" xr:uid="{00000000-0005-0000-0000-000017030000}"/>
    <cellStyle name="40% - Accent6 2 3 6 2" xfId="3221" xr:uid="{00000000-0005-0000-0000-000018030000}"/>
    <cellStyle name="40% - Accent6 2 3 7" xfId="2741" xr:uid="{00000000-0005-0000-0000-000019030000}"/>
    <cellStyle name="40% - Accent6 2 4" xfId="451" xr:uid="{00000000-0005-0000-0000-00001A030000}"/>
    <cellStyle name="40% - Accent6 2 4 2" xfId="643" xr:uid="{00000000-0005-0000-0000-00001B030000}"/>
    <cellStyle name="40% - Accent6 2 4 2 2" xfId="2430" xr:uid="{00000000-0005-0000-0000-00001C030000}"/>
    <cellStyle name="40% - Accent6 2 4 2 2 2" xfId="3436" xr:uid="{00000000-0005-0000-0000-00001D030000}"/>
    <cellStyle name="40% - Accent6 2 4 2 3" xfId="2956" xr:uid="{00000000-0005-0000-0000-00001E030000}"/>
    <cellStyle name="40% - Accent6 2 4 3" xfId="644" xr:uid="{00000000-0005-0000-0000-00001F030000}"/>
    <cellStyle name="40% - Accent6 2 4 3 2" xfId="2431" xr:uid="{00000000-0005-0000-0000-000020030000}"/>
    <cellStyle name="40% - Accent6 2 4 3 2 2" xfId="3437" xr:uid="{00000000-0005-0000-0000-000021030000}"/>
    <cellStyle name="40% - Accent6 2 4 3 3" xfId="2957" xr:uid="{00000000-0005-0000-0000-000022030000}"/>
    <cellStyle name="40% - Accent6 2 4 4" xfId="645" xr:uid="{00000000-0005-0000-0000-000023030000}"/>
    <cellStyle name="40% - Accent6 2 4 4 2" xfId="2432" xr:uid="{00000000-0005-0000-0000-000024030000}"/>
    <cellStyle name="40% - Accent6 2 4 4 2 2" xfId="3438" xr:uid="{00000000-0005-0000-0000-000025030000}"/>
    <cellStyle name="40% - Accent6 2 4 4 3" xfId="2958" xr:uid="{00000000-0005-0000-0000-000026030000}"/>
    <cellStyle name="40% - Accent6 2 4 5" xfId="2245" xr:uid="{00000000-0005-0000-0000-000027030000}"/>
    <cellStyle name="40% - Accent6 2 4 5 2" xfId="3251" xr:uid="{00000000-0005-0000-0000-000028030000}"/>
    <cellStyle name="40% - Accent6 2 4 6" xfId="2771" xr:uid="{00000000-0005-0000-0000-000029030000}"/>
    <cellStyle name="40% - Accent6 2 5" xfId="646" xr:uid="{00000000-0005-0000-0000-00002A030000}"/>
    <cellStyle name="40% - Accent6 2 5 2" xfId="2433" xr:uid="{00000000-0005-0000-0000-00002B030000}"/>
    <cellStyle name="40% - Accent6 2 5 2 2" xfId="3439" xr:uid="{00000000-0005-0000-0000-00002C030000}"/>
    <cellStyle name="40% - Accent6 2 5 3" xfId="2959" xr:uid="{00000000-0005-0000-0000-00002D030000}"/>
    <cellStyle name="40% - Accent6 2 6" xfId="647" xr:uid="{00000000-0005-0000-0000-00002E030000}"/>
    <cellStyle name="40% - Accent6 2 6 2" xfId="2434" xr:uid="{00000000-0005-0000-0000-00002F030000}"/>
    <cellStyle name="40% - Accent6 2 6 2 2" xfId="3440" xr:uid="{00000000-0005-0000-0000-000030030000}"/>
    <cellStyle name="40% - Accent6 2 6 3" xfId="2960" xr:uid="{00000000-0005-0000-0000-000031030000}"/>
    <cellStyle name="40% - Accent6 2 7" xfId="648" xr:uid="{00000000-0005-0000-0000-000032030000}"/>
    <cellStyle name="40% - Accent6 2 7 2" xfId="2435" xr:uid="{00000000-0005-0000-0000-000033030000}"/>
    <cellStyle name="40% - Accent6 2 7 2 2" xfId="3441" xr:uid="{00000000-0005-0000-0000-000034030000}"/>
    <cellStyle name="40% - Accent6 2 7 3" xfId="2961" xr:uid="{00000000-0005-0000-0000-000035030000}"/>
    <cellStyle name="40% - Accent6 2 8" xfId="2185" xr:uid="{00000000-0005-0000-0000-000036030000}"/>
    <cellStyle name="40% - Accent6 2 8 2" xfId="3191" xr:uid="{00000000-0005-0000-0000-000037030000}"/>
    <cellStyle name="40% - Accent6 2 9" xfId="2711" xr:uid="{00000000-0005-0000-0000-000038030000}"/>
    <cellStyle name="40% - Accent6 3" xfId="293" xr:uid="{00000000-0005-0000-0000-000039030000}"/>
    <cellStyle name="40% - Accent6 4" xfId="407" xr:uid="{00000000-0005-0000-0000-00003A030000}"/>
    <cellStyle name="40% - Accent6 5" xfId="2666" xr:uid="{00000000-0005-0000-0000-00003B030000}"/>
    <cellStyle name="60% - Accent1" xfId="13" builtinId="32" customBuiltin="1"/>
    <cellStyle name="60% - Accent1 2" xfId="78" xr:uid="{00000000-0005-0000-0000-00003D030000}"/>
    <cellStyle name="60% - Accent1 2 2" xfId="124" xr:uid="{00000000-0005-0000-0000-00003E030000}"/>
    <cellStyle name="60% - Accent1 3" xfId="294" xr:uid="{00000000-0005-0000-0000-00003F030000}"/>
    <cellStyle name="60% - Accent1 4" xfId="408" xr:uid="{00000000-0005-0000-0000-000040030000}"/>
    <cellStyle name="60% - Accent1 5" xfId="2667" xr:uid="{00000000-0005-0000-0000-000041030000}"/>
    <cellStyle name="60% - Accent2" xfId="14" builtinId="36" customBuiltin="1"/>
    <cellStyle name="60% - Accent2 2" xfId="82" xr:uid="{00000000-0005-0000-0000-000043030000}"/>
    <cellStyle name="60% - Accent2 2 2" xfId="125" xr:uid="{00000000-0005-0000-0000-000044030000}"/>
    <cellStyle name="60% - Accent2 3" xfId="295" xr:uid="{00000000-0005-0000-0000-000045030000}"/>
    <cellStyle name="60% - Accent2 4" xfId="409" xr:uid="{00000000-0005-0000-0000-000046030000}"/>
    <cellStyle name="60% - Accent2 5" xfId="2668" xr:uid="{00000000-0005-0000-0000-000047030000}"/>
    <cellStyle name="60% - Accent3" xfId="15" builtinId="40" customBuiltin="1"/>
    <cellStyle name="60% - Accent3 2" xfId="86" xr:uid="{00000000-0005-0000-0000-000049030000}"/>
    <cellStyle name="60% - Accent3 2 2" xfId="126" xr:uid="{00000000-0005-0000-0000-00004A030000}"/>
    <cellStyle name="60% - Accent3 3" xfId="296" xr:uid="{00000000-0005-0000-0000-00004B030000}"/>
    <cellStyle name="60% - Accent3 4" xfId="410" xr:uid="{00000000-0005-0000-0000-00004C030000}"/>
    <cellStyle name="60% - Accent3 5" xfId="2669" xr:uid="{00000000-0005-0000-0000-00004D030000}"/>
    <cellStyle name="60% - Accent4" xfId="16" builtinId="44" customBuiltin="1"/>
    <cellStyle name="60% - Accent4 2" xfId="90" xr:uid="{00000000-0005-0000-0000-00004F030000}"/>
    <cellStyle name="60% - Accent4 2 2" xfId="127" xr:uid="{00000000-0005-0000-0000-000050030000}"/>
    <cellStyle name="60% - Accent4 3" xfId="297" xr:uid="{00000000-0005-0000-0000-000051030000}"/>
    <cellStyle name="60% - Accent4 4" xfId="411" xr:uid="{00000000-0005-0000-0000-000052030000}"/>
    <cellStyle name="60% - Accent4 5" xfId="2670" xr:uid="{00000000-0005-0000-0000-000053030000}"/>
    <cellStyle name="60% - Accent5" xfId="17" builtinId="48" customBuiltin="1"/>
    <cellStyle name="60% - Accent5 2" xfId="94" xr:uid="{00000000-0005-0000-0000-000055030000}"/>
    <cellStyle name="60% - Accent5 2 2" xfId="128" xr:uid="{00000000-0005-0000-0000-000056030000}"/>
    <cellStyle name="60% - Accent5 3" xfId="298" xr:uid="{00000000-0005-0000-0000-000057030000}"/>
    <cellStyle name="60% - Accent5 4" xfId="412" xr:uid="{00000000-0005-0000-0000-000058030000}"/>
    <cellStyle name="60% - Accent5 5" xfId="2671" xr:uid="{00000000-0005-0000-0000-000059030000}"/>
    <cellStyle name="60% - Accent6" xfId="18" builtinId="52" customBuiltin="1"/>
    <cellStyle name="60% - Accent6 2" xfId="98" xr:uid="{00000000-0005-0000-0000-00005B030000}"/>
    <cellStyle name="60% - Accent6 2 2" xfId="129" xr:uid="{00000000-0005-0000-0000-00005C030000}"/>
    <cellStyle name="60% - Accent6 3" xfId="299" xr:uid="{00000000-0005-0000-0000-00005D030000}"/>
    <cellStyle name="60% - Accent6 4" xfId="413" xr:uid="{00000000-0005-0000-0000-00005E030000}"/>
    <cellStyle name="60% - Accent6 5" xfId="2672" xr:uid="{00000000-0005-0000-0000-00005F030000}"/>
    <cellStyle name="a1" xfId="19" xr:uid="{00000000-0005-0000-0000-000060030000}"/>
    <cellStyle name="Accent1" xfId="20" builtinId="29" customBuiltin="1"/>
    <cellStyle name="Accent1 2" xfId="75" xr:uid="{00000000-0005-0000-0000-000062030000}"/>
    <cellStyle name="Accent1 2 2" xfId="130" xr:uid="{00000000-0005-0000-0000-000063030000}"/>
    <cellStyle name="Accent1 3" xfId="300" xr:uid="{00000000-0005-0000-0000-000064030000}"/>
    <cellStyle name="Accent1 4" xfId="414" xr:uid="{00000000-0005-0000-0000-000065030000}"/>
    <cellStyle name="Accent1 5" xfId="2673" xr:uid="{00000000-0005-0000-0000-000066030000}"/>
    <cellStyle name="Accent2" xfId="21" builtinId="33" customBuiltin="1"/>
    <cellStyle name="Accent2 2" xfId="79" xr:uid="{00000000-0005-0000-0000-000068030000}"/>
    <cellStyle name="Accent2 2 2" xfId="131" xr:uid="{00000000-0005-0000-0000-000069030000}"/>
    <cellStyle name="Accent2 3" xfId="301" xr:uid="{00000000-0005-0000-0000-00006A030000}"/>
    <cellStyle name="Accent2 4" xfId="415" xr:uid="{00000000-0005-0000-0000-00006B030000}"/>
    <cellStyle name="Accent2 5" xfId="2674" xr:uid="{00000000-0005-0000-0000-00006C030000}"/>
    <cellStyle name="Accent3" xfId="22" builtinId="37" customBuiltin="1"/>
    <cellStyle name="Accent3 2" xfId="83" xr:uid="{00000000-0005-0000-0000-00006E030000}"/>
    <cellStyle name="Accent3 2 2" xfId="132" xr:uid="{00000000-0005-0000-0000-00006F030000}"/>
    <cellStyle name="Accent3 3" xfId="302" xr:uid="{00000000-0005-0000-0000-000070030000}"/>
    <cellStyle name="Accent3 4" xfId="416" xr:uid="{00000000-0005-0000-0000-000071030000}"/>
    <cellStyle name="Accent3 5" xfId="2675" xr:uid="{00000000-0005-0000-0000-000072030000}"/>
    <cellStyle name="Accent4" xfId="23" builtinId="41" customBuiltin="1"/>
    <cellStyle name="Accent4 2" xfId="87" xr:uid="{00000000-0005-0000-0000-000074030000}"/>
    <cellStyle name="Accent4 2 2" xfId="133" xr:uid="{00000000-0005-0000-0000-000075030000}"/>
    <cellStyle name="Accent4 3" xfId="303" xr:uid="{00000000-0005-0000-0000-000076030000}"/>
    <cellStyle name="Accent4 4" xfId="417" xr:uid="{00000000-0005-0000-0000-000077030000}"/>
    <cellStyle name="Accent4 5" xfId="2676" xr:uid="{00000000-0005-0000-0000-000078030000}"/>
    <cellStyle name="Accent5" xfId="24" builtinId="45" customBuiltin="1"/>
    <cellStyle name="Accent5 2" xfId="91" xr:uid="{00000000-0005-0000-0000-00007A030000}"/>
    <cellStyle name="Accent5 2 2" xfId="134" xr:uid="{00000000-0005-0000-0000-00007B030000}"/>
    <cellStyle name="Accent5 3" xfId="304" xr:uid="{00000000-0005-0000-0000-00007C030000}"/>
    <cellStyle name="Accent5 4" xfId="418" xr:uid="{00000000-0005-0000-0000-00007D030000}"/>
    <cellStyle name="Accent5 5" xfId="2677" xr:uid="{00000000-0005-0000-0000-00007E030000}"/>
    <cellStyle name="Accent6" xfId="25" builtinId="49" customBuiltin="1"/>
    <cellStyle name="Accent6 2" xfId="95" xr:uid="{00000000-0005-0000-0000-000080030000}"/>
    <cellStyle name="Accent6 2 2" xfId="135" xr:uid="{00000000-0005-0000-0000-000081030000}"/>
    <cellStyle name="Accent6 3" xfId="305" xr:uid="{00000000-0005-0000-0000-000082030000}"/>
    <cellStyle name="Accent6 4" xfId="419" xr:uid="{00000000-0005-0000-0000-000083030000}"/>
    <cellStyle name="Accent6 5" xfId="2678" xr:uid="{00000000-0005-0000-0000-000084030000}"/>
    <cellStyle name="Bad" xfId="26" builtinId="27" customBuiltin="1"/>
    <cellStyle name="Bad 2" xfId="64" xr:uid="{00000000-0005-0000-0000-000086030000}"/>
    <cellStyle name="Bad 2 2" xfId="136" xr:uid="{00000000-0005-0000-0000-000087030000}"/>
    <cellStyle name="Bad 3" xfId="306" xr:uid="{00000000-0005-0000-0000-000088030000}"/>
    <cellStyle name="Bad 4" xfId="420" xr:uid="{00000000-0005-0000-0000-000089030000}"/>
    <cellStyle name="Bad 5" xfId="2679" xr:uid="{00000000-0005-0000-0000-00008A030000}"/>
    <cellStyle name="Calculation" xfId="27" builtinId="22" customBuiltin="1"/>
    <cellStyle name="Calculation 10" xfId="649" xr:uid="{00000000-0005-0000-0000-00008C030000}"/>
    <cellStyle name="Calculation 11" xfId="650" xr:uid="{00000000-0005-0000-0000-00008D030000}"/>
    <cellStyle name="Calculation 12" xfId="651" xr:uid="{00000000-0005-0000-0000-00008E030000}"/>
    <cellStyle name="Calculation 13" xfId="652" xr:uid="{00000000-0005-0000-0000-00008F030000}"/>
    <cellStyle name="Calculation 14" xfId="653" xr:uid="{00000000-0005-0000-0000-000090030000}"/>
    <cellStyle name="Calculation 15" xfId="654" xr:uid="{00000000-0005-0000-0000-000091030000}"/>
    <cellStyle name="Calculation 16" xfId="2680" xr:uid="{00000000-0005-0000-0000-000092030000}"/>
    <cellStyle name="Calculation 2" xfId="68" xr:uid="{00000000-0005-0000-0000-000093030000}"/>
    <cellStyle name="Calculation 2 2" xfId="183" xr:uid="{00000000-0005-0000-0000-000094030000}"/>
    <cellStyle name="Calculation 2 2 10" xfId="655" xr:uid="{00000000-0005-0000-0000-000095030000}"/>
    <cellStyle name="Calculation 2 2 11" xfId="656" xr:uid="{00000000-0005-0000-0000-000096030000}"/>
    <cellStyle name="Calculation 2 2 12" xfId="657" xr:uid="{00000000-0005-0000-0000-000097030000}"/>
    <cellStyle name="Calculation 2 2 13" xfId="658" xr:uid="{00000000-0005-0000-0000-000098030000}"/>
    <cellStyle name="Calculation 2 2 14" xfId="659" xr:uid="{00000000-0005-0000-0000-000099030000}"/>
    <cellStyle name="Calculation 2 2 15" xfId="660" xr:uid="{00000000-0005-0000-0000-00009A030000}"/>
    <cellStyle name="Calculation 2 2 2" xfId="224" xr:uid="{00000000-0005-0000-0000-00009B030000}"/>
    <cellStyle name="Calculation 2 2 2 10" xfId="661" xr:uid="{00000000-0005-0000-0000-00009C030000}"/>
    <cellStyle name="Calculation 2 2 2 11" xfId="662" xr:uid="{00000000-0005-0000-0000-00009D030000}"/>
    <cellStyle name="Calculation 2 2 2 12" xfId="663" xr:uid="{00000000-0005-0000-0000-00009E030000}"/>
    <cellStyle name="Calculation 2 2 2 13" xfId="664" xr:uid="{00000000-0005-0000-0000-00009F030000}"/>
    <cellStyle name="Calculation 2 2 2 14" xfId="665" xr:uid="{00000000-0005-0000-0000-0000A0030000}"/>
    <cellStyle name="Calculation 2 2 2 2" xfId="233" xr:uid="{00000000-0005-0000-0000-0000A1030000}"/>
    <cellStyle name="Calculation 2 2 2 2 10" xfId="666" xr:uid="{00000000-0005-0000-0000-0000A2030000}"/>
    <cellStyle name="Calculation 2 2 2 2 11" xfId="667" xr:uid="{00000000-0005-0000-0000-0000A3030000}"/>
    <cellStyle name="Calculation 2 2 2 2 12" xfId="668" xr:uid="{00000000-0005-0000-0000-0000A4030000}"/>
    <cellStyle name="Calculation 2 2 2 2 2" xfId="268" xr:uid="{00000000-0005-0000-0000-0000A5030000}"/>
    <cellStyle name="Calculation 2 2 2 2 2 10" xfId="669" xr:uid="{00000000-0005-0000-0000-0000A6030000}"/>
    <cellStyle name="Calculation 2 2 2 2 2 11" xfId="670" xr:uid="{00000000-0005-0000-0000-0000A7030000}"/>
    <cellStyle name="Calculation 2 2 2 2 2 12" xfId="671" xr:uid="{00000000-0005-0000-0000-0000A8030000}"/>
    <cellStyle name="Calculation 2 2 2 2 2 13" xfId="672" xr:uid="{00000000-0005-0000-0000-0000A9030000}"/>
    <cellStyle name="Calculation 2 2 2 2 2 2" xfId="382" xr:uid="{00000000-0005-0000-0000-0000AA030000}"/>
    <cellStyle name="Calculation 2 2 2 2 2 2 10" xfId="673" xr:uid="{00000000-0005-0000-0000-0000AB030000}"/>
    <cellStyle name="Calculation 2 2 2 2 2 2 11" xfId="674" xr:uid="{00000000-0005-0000-0000-0000AC030000}"/>
    <cellStyle name="Calculation 2 2 2 2 2 2 12" xfId="675" xr:uid="{00000000-0005-0000-0000-0000AD030000}"/>
    <cellStyle name="Calculation 2 2 2 2 2 2 2" xfId="676" xr:uid="{00000000-0005-0000-0000-0000AE030000}"/>
    <cellStyle name="Calculation 2 2 2 2 2 2 3" xfId="677" xr:uid="{00000000-0005-0000-0000-0000AF030000}"/>
    <cellStyle name="Calculation 2 2 2 2 2 2 4" xfId="678" xr:uid="{00000000-0005-0000-0000-0000B0030000}"/>
    <cellStyle name="Calculation 2 2 2 2 2 2 5" xfId="679" xr:uid="{00000000-0005-0000-0000-0000B1030000}"/>
    <cellStyle name="Calculation 2 2 2 2 2 2 6" xfId="680" xr:uid="{00000000-0005-0000-0000-0000B2030000}"/>
    <cellStyle name="Calculation 2 2 2 2 2 2 7" xfId="681" xr:uid="{00000000-0005-0000-0000-0000B3030000}"/>
    <cellStyle name="Calculation 2 2 2 2 2 2 8" xfId="682" xr:uid="{00000000-0005-0000-0000-0000B4030000}"/>
    <cellStyle name="Calculation 2 2 2 2 2 2 9" xfId="683" xr:uid="{00000000-0005-0000-0000-0000B5030000}"/>
    <cellStyle name="Calculation 2 2 2 2 2 3" xfId="684" xr:uid="{00000000-0005-0000-0000-0000B6030000}"/>
    <cellStyle name="Calculation 2 2 2 2 2 4" xfId="685" xr:uid="{00000000-0005-0000-0000-0000B7030000}"/>
    <cellStyle name="Calculation 2 2 2 2 2 5" xfId="686" xr:uid="{00000000-0005-0000-0000-0000B8030000}"/>
    <cellStyle name="Calculation 2 2 2 2 2 6" xfId="687" xr:uid="{00000000-0005-0000-0000-0000B9030000}"/>
    <cellStyle name="Calculation 2 2 2 2 2 7" xfId="688" xr:uid="{00000000-0005-0000-0000-0000BA030000}"/>
    <cellStyle name="Calculation 2 2 2 2 2 8" xfId="689" xr:uid="{00000000-0005-0000-0000-0000BB030000}"/>
    <cellStyle name="Calculation 2 2 2 2 2 9" xfId="690" xr:uid="{00000000-0005-0000-0000-0000BC030000}"/>
    <cellStyle name="Calculation 2 2 2 2 3" xfId="691" xr:uid="{00000000-0005-0000-0000-0000BD030000}"/>
    <cellStyle name="Calculation 2 2 2 2 4" xfId="692" xr:uid="{00000000-0005-0000-0000-0000BE030000}"/>
    <cellStyle name="Calculation 2 2 2 2 5" xfId="693" xr:uid="{00000000-0005-0000-0000-0000BF030000}"/>
    <cellStyle name="Calculation 2 2 2 2 6" xfId="694" xr:uid="{00000000-0005-0000-0000-0000C0030000}"/>
    <cellStyle name="Calculation 2 2 2 2 7" xfId="695" xr:uid="{00000000-0005-0000-0000-0000C1030000}"/>
    <cellStyle name="Calculation 2 2 2 2 8" xfId="696" xr:uid="{00000000-0005-0000-0000-0000C2030000}"/>
    <cellStyle name="Calculation 2 2 2 2 9" xfId="697" xr:uid="{00000000-0005-0000-0000-0000C3030000}"/>
    <cellStyle name="Calculation 2 2 2 3" xfId="243" xr:uid="{00000000-0005-0000-0000-0000C4030000}"/>
    <cellStyle name="Calculation 2 2 2 3 10" xfId="698" xr:uid="{00000000-0005-0000-0000-0000C5030000}"/>
    <cellStyle name="Calculation 2 2 2 3 11" xfId="699" xr:uid="{00000000-0005-0000-0000-0000C6030000}"/>
    <cellStyle name="Calculation 2 2 2 3 12" xfId="700" xr:uid="{00000000-0005-0000-0000-0000C7030000}"/>
    <cellStyle name="Calculation 2 2 2 3 2" xfId="278" xr:uid="{00000000-0005-0000-0000-0000C8030000}"/>
    <cellStyle name="Calculation 2 2 2 3 2 10" xfId="701" xr:uid="{00000000-0005-0000-0000-0000C9030000}"/>
    <cellStyle name="Calculation 2 2 2 3 2 11" xfId="702" xr:uid="{00000000-0005-0000-0000-0000CA030000}"/>
    <cellStyle name="Calculation 2 2 2 3 2 12" xfId="703" xr:uid="{00000000-0005-0000-0000-0000CB030000}"/>
    <cellStyle name="Calculation 2 2 2 3 2 13" xfId="704" xr:uid="{00000000-0005-0000-0000-0000CC030000}"/>
    <cellStyle name="Calculation 2 2 2 3 2 2" xfId="392" xr:uid="{00000000-0005-0000-0000-0000CD030000}"/>
    <cellStyle name="Calculation 2 2 2 3 2 2 10" xfId="705" xr:uid="{00000000-0005-0000-0000-0000CE030000}"/>
    <cellStyle name="Calculation 2 2 2 3 2 2 11" xfId="706" xr:uid="{00000000-0005-0000-0000-0000CF030000}"/>
    <cellStyle name="Calculation 2 2 2 3 2 2 12" xfId="707" xr:uid="{00000000-0005-0000-0000-0000D0030000}"/>
    <cellStyle name="Calculation 2 2 2 3 2 2 2" xfId="708" xr:uid="{00000000-0005-0000-0000-0000D1030000}"/>
    <cellStyle name="Calculation 2 2 2 3 2 2 3" xfId="709" xr:uid="{00000000-0005-0000-0000-0000D2030000}"/>
    <cellStyle name="Calculation 2 2 2 3 2 2 4" xfId="710" xr:uid="{00000000-0005-0000-0000-0000D3030000}"/>
    <cellStyle name="Calculation 2 2 2 3 2 2 5" xfId="711" xr:uid="{00000000-0005-0000-0000-0000D4030000}"/>
    <cellStyle name="Calculation 2 2 2 3 2 2 6" xfId="712" xr:uid="{00000000-0005-0000-0000-0000D5030000}"/>
    <cellStyle name="Calculation 2 2 2 3 2 2 7" xfId="713" xr:uid="{00000000-0005-0000-0000-0000D6030000}"/>
    <cellStyle name="Calculation 2 2 2 3 2 2 8" xfId="714" xr:uid="{00000000-0005-0000-0000-0000D7030000}"/>
    <cellStyle name="Calculation 2 2 2 3 2 2 9" xfId="715" xr:uid="{00000000-0005-0000-0000-0000D8030000}"/>
    <cellStyle name="Calculation 2 2 2 3 2 3" xfId="716" xr:uid="{00000000-0005-0000-0000-0000D9030000}"/>
    <cellStyle name="Calculation 2 2 2 3 2 4" xfId="717" xr:uid="{00000000-0005-0000-0000-0000DA030000}"/>
    <cellStyle name="Calculation 2 2 2 3 2 5" xfId="718" xr:uid="{00000000-0005-0000-0000-0000DB030000}"/>
    <cellStyle name="Calculation 2 2 2 3 2 6" xfId="719" xr:uid="{00000000-0005-0000-0000-0000DC030000}"/>
    <cellStyle name="Calculation 2 2 2 3 2 7" xfId="720" xr:uid="{00000000-0005-0000-0000-0000DD030000}"/>
    <cellStyle name="Calculation 2 2 2 3 2 8" xfId="721" xr:uid="{00000000-0005-0000-0000-0000DE030000}"/>
    <cellStyle name="Calculation 2 2 2 3 2 9" xfId="722" xr:uid="{00000000-0005-0000-0000-0000DF030000}"/>
    <cellStyle name="Calculation 2 2 2 3 3" xfId="723" xr:uid="{00000000-0005-0000-0000-0000E0030000}"/>
    <cellStyle name="Calculation 2 2 2 3 4" xfId="724" xr:uid="{00000000-0005-0000-0000-0000E1030000}"/>
    <cellStyle name="Calculation 2 2 2 3 5" xfId="725" xr:uid="{00000000-0005-0000-0000-0000E2030000}"/>
    <cellStyle name="Calculation 2 2 2 3 6" xfId="726" xr:uid="{00000000-0005-0000-0000-0000E3030000}"/>
    <cellStyle name="Calculation 2 2 2 3 7" xfId="727" xr:uid="{00000000-0005-0000-0000-0000E4030000}"/>
    <cellStyle name="Calculation 2 2 2 3 8" xfId="728" xr:uid="{00000000-0005-0000-0000-0000E5030000}"/>
    <cellStyle name="Calculation 2 2 2 3 9" xfId="729" xr:uid="{00000000-0005-0000-0000-0000E6030000}"/>
    <cellStyle name="Calculation 2 2 2 4" xfId="263" xr:uid="{00000000-0005-0000-0000-0000E7030000}"/>
    <cellStyle name="Calculation 2 2 2 4 10" xfId="730" xr:uid="{00000000-0005-0000-0000-0000E8030000}"/>
    <cellStyle name="Calculation 2 2 2 4 11" xfId="731" xr:uid="{00000000-0005-0000-0000-0000E9030000}"/>
    <cellStyle name="Calculation 2 2 2 4 12" xfId="732" xr:uid="{00000000-0005-0000-0000-0000EA030000}"/>
    <cellStyle name="Calculation 2 2 2 4 13" xfId="733" xr:uid="{00000000-0005-0000-0000-0000EB030000}"/>
    <cellStyle name="Calculation 2 2 2 4 2" xfId="377" xr:uid="{00000000-0005-0000-0000-0000EC030000}"/>
    <cellStyle name="Calculation 2 2 2 4 2 10" xfId="734" xr:uid="{00000000-0005-0000-0000-0000ED030000}"/>
    <cellStyle name="Calculation 2 2 2 4 2 11" xfId="735" xr:uid="{00000000-0005-0000-0000-0000EE030000}"/>
    <cellStyle name="Calculation 2 2 2 4 2 12" xfId="736" xr:uid="{00000000-0005-0000-0000-0000EF030000}"/>
    <cellStyle name="Calculation 2 2 2 4 2 2" xfId="737" xr:uid="{00000000-0005-0000-0000-0000F0030000}"/>
    <cellStyle name="Calculation 2 2 2 4 2 3" xfId="738" xr:uid="{00000000-0005-0000-0000-0000F1030000}"/>
    <cellStyle name="Calculation 2 2 2 4 2 4" xfId="739" xr:uid="{00000000-0005-0000-0000-0000F2030000}"/>
    <cellStyle name="Calculation 2 2 2 4 2 5" xfId="740" xr:uid="{00000000-0005-0000-0000-0000F3030000}"/>
    <cellStyle name="Calculation 2 2 2 4 2 6" xfId="741" xr:uid="{00000000-0005-0000-0000-0000F4030000}"/>
    <cellStyle name="Calculation 2 2 2 4 2 7" xfId="742" xr:uid="{00000000-0005-0000-0000-0000F5030000}"/>
    <cellStyle name="Calculation 2 2 2 4 2 8" xfId="743" xr:uid="{00000000-0005-0000-0000-0000F6030000}"/>
    <cellStyle name="Calculation 2 2 2 4 2 9" xfId="744" xr:uid="{00000000-0005-0000-0000-0000F7030000}"/>
    <cellStyle name="Calculation 2 2 2 4 3" xfId="745" xr:uid="{00000000-0005-0000-0000-0000F8030000}"/>
    <cellStyle name="Calculation 2 2 2 4 4" xfId="746" xr:uid="{00000000-0005-0000-0000-0000F9030000}"/>
    <cellStyle name="Calculation 2 2 2 4 5" xfId="747" xr:uid="{00000000-0005-0000-0000-0000FA030000}"/>
    <cellStyle name="Calculation 2 2 2 4 6" xfId="748" xr:uid="{00000000-0005-0000-0000-0000FB030000}"/>
    <cellStyle name="Calculation 2 2 2 4 7" xfId="749" xr:uid="{00000000-0005-0000-0000-0000FC030000}"/>
    <cellStyle name="Calculation 2 2 2 4 8" xfId="750" xr:uid="{00000000-0005-0000-0000-0000FD030000}"/>
    <cellStyle name="Calculation 2 2 2 4 9" xfId="751" xr:uid="{00000000-0005-0000-0000-0000FE030000}"/>
    <cellStyle name="Calculation 2 2 2 5" xfId="752" xr:uid="{00000000-0005-0000-0000-0000FF030000}"/>
    <cellStyle name="Calculation 2 2 2 6" xfId="753" xr:uid="{00000000-0005-0000-0000-000000040000}"/>
    <cellStyle name="Calculation 2 2 2 7" xfId="754" xr:uid="{00000000-0005-0000-0000-000001040000}"/>
    <cellStyle name="Calculation 2 2 2 8" xfId="755" xr:uid="{00000000-0005-0000-0000-000002040000}"/>
    <cellStyle name="Calculation 2 2 2 9" xfId="756" xr:uid="{00000000-0005-0000-0000-000003040000}"/>
    <cellStyle name="Calculation 2 2 3" xfId="219" xr:uid="{00000000-0005-0000-0000-000004040000}"/>
    <cellStyle name="Calculation 2 2 3 10" xfId="757" xr:uid="{00000000-0005-0000-0000-000005040000}"/>
    <cellStyle name="Calculation 2 2 3 11" xfId="758" xr:uid="{00000000-0005-0000-0000-000006040000}"/>
    <cellStyle name="Calculation 2 2 3 12" xfId="759" xr:uid="{00000000-0005-0000-0000-000007040000}"/>
    <cellStyle name="Calculation 2 2 3 13" xfId="760" xr:uid="{00000000-0005-0000-0000-000008040000}"/>
    <cellStyle name="Calculation 2 2 3 2" xfId="238" xr:uid="{00000000-0005-0000-0000-000009040000}"/>
    <cellStyle name="Calculation 2 2 3 2 10" xfId="761" xr:uid="{00000000-0005-0000-0000-00000A040000}"/>
    <cellStyle name="Calculation 2 2 3 2 11" xfId="762" xr:uid="{00000000-0005-0000-0000-00000B040000}"/>
    <cellStyle name="Calculation 2 2 3 2 12" xfId="763" xr:uid="{00000000-0005-0000-0000-00000C040000}"/>
    <cellStyle name="Calculation 2 2 3 2 2" xfId="273" xr:uid="{00000000-0005-0000-0000-00000D040000}"/>
    <cellStyle name="Calculation 2 2 3 2 2 10" xfId="764" xr:uid="{00000000-0005-0000-0000-00000E040000}"/>
    <cellStyle name="Calculation 2 2 3 2 2 11" xfId="765" xr:uid="{00000000-0005-0000-0000-00000F040000}"/>
    <cellStyle name="Calculation 2 2 3 2 2 12" xfId="766" xr:uid="{00000000-0005-0000-0000-000010040000}"/>
    <cellStyle name="Calculation 2 2 3 2 2 13" xfId="767" xr:uid="{00000000-0005-0000-0000-000011040000}"/>
    <cellStyle name="Calculation 2 2 3 2 2 2" xfId="387" xr:uid="{00000000-0005-0000-0000-000012040000}"/>
    <cellStyle name="Calculation 2 2 3 2 2 2 10" xfId="768" xr:uid="{00000000-0005-0000-0000-000013040000}"/>
    <cellStyle name="Calculation 2 2 3 2 2 2 11" xfId="769" xr:uid="{00000000-0005-0000-0000-000014040000}"/>
    <cellStyle name="Calculation 2 2 3 2 2 2 12" xfId="770" xr:uid="{00000000-0005-0000-0000-000015040000}"/>
    <cellStyle name="Calculation 2 2 3 2 2 2 2" xfId="771" xr:uid="{00000000-0005-0000-0000-000016040000}"/>
    <cellStyle name="Calculation 2 2 3 2 2 2 3" xfId="772" xr:uid="{00000000-0005-0000-0000-000017040000}"/>
    <cellStyle name="Calculation 2 2 3 2 2 2 4" xfId="773" xr:uid="{00000000-0005-0000-0000-000018040000}"/>
    <cellStyle name="Calculation 2 2 3 2 2 2 5" xfId="774" xr:uid="{00000000-0005-0000-0000-000019040000}"/>
    <cellStyle name="Calculation 2 2 3 2 2 2 6" xfId="775" xr:uid="{00000000-0005-0000-0000-00001A040000}"/>
    <cellStyle name="Calculation 2 2 3 2 2 2 7" xfId="776" xr:uid="{00000000-0005-0000-0000-00001B040000}"/>
    <cellStyle name="Calculation 2 2 3 2 2 2 8" xfId="777" xr:uid="{00000000-0005-0000-0000-00001C040000}"/>
    <cellStyle name="Calculation 2 2 3 2 2 2 9" xfId="778" xr:uid="{00000000-0005-0000-0000-00001D040000}"/>
    <cellStyle name="Calculation 2 2 3 2 2 3" xfId="779" xr:uid="{00000000-0005-0000-0000-00001E040000}"/>
    <cellStyle name="Calculation 2 2 3 2 2 4" xfId="780" xr:uid="{00000000-0005-0000-0000-00001F040000}"/>
    <cellStyle name="Calculation 2 2 3 2 2 5" xfId="781" xr:uid="{00000000-0005-0000-0000-000020040000}"/>
    <cellStyle name="Calculation 2 2 3 2 2 6" xfId="782" xr:uid="{00000000-0005-0000-0000-000021040000}"/>
    <cellStyle name="Calculation 2 2 3 2 2 7" xfId="783" xr:uid="{00000000-0005-0000-0000-000022040000}"/>
    <cellStyle name="Calculation 2 2 3 2 2 8" xfId="784" xr:uid="{00000000-0005-0000-0000-000023040000}"/>
    <cellStyle name="Calculation 2 2 3 2 2 9" xfId="785" xr:uid="{00000000-0005-0000-0000-000024040000}"/>
    <cellStyle name="Calculation 2 2 3 2 3" xfId="786" xr:uid="{00000000-0005-0000-0000-000025040000}"/>
    <cellStyle name="Calculation 2 2 3 2 4" xfId="787" xr:uid="{00000000-0005-0000-0000-000026040000}"/>
    <cellStyle name="Calculation 2 2 3 2 5" xfId="788" xr:uid="{00000000-0005-0000-0000-000027040000}"/>
    <cellStyle name="Calculation 2 2 3 2 6" xfId="789" xr:uid="{00000000-0005-0000-0000-000028040000}"/>
    <cellStyle name="Calculation 2 2 3 2 7" xfId="790" xr:uid="{00000000-0005-0000-0000-000029040000}"/>
    <cellStyle name="Calculation 2 2 3 2 8" xfId="791" xr:uid="{00000000-0005-0000-0000-00002A040000}"/>
    <cellStyle name="Calculation 2 2 3 2 9" xfId="792" xr:uid="{00000000-0005-0000-0000-00002B040000}"/>
    <cellStyle name="Calculation 2 2 3 3" xfId="255" xr:uid="{00000000-0005-0000-0000-00002C040000}"/>
    <cellStyle name="Calculation 2 2 3 3 10" xfId="793" xr:uid="{00000000-0005-0000-0000-00002D040000}"/>
    <cellStyle name="Calculation 2 2 3 3 11" xfId="794" xr:uid="{00000000-0005-0000-0000-00002E040000}"/>
    <cellStyle name="Calculation 2 2 3 3 12" xfId="795" xr:uid="{00000000-0005-0000-0000-00002F040000}"/>
    <cellStyle name="Calculation 2 2 3 3 13" xfId="796" xr:uid="{00000000-0005-0000-0000-000030040000}"/>
    <cellStyle name="Calculation 2 2 3 3 2" xfId="369" xr:uid="{00000000-0005-0000-0000-000031040000}"/>
    <cellStyle name="Calculation 2 2 3 3 2 10" xfId="797" xr:uid="{00000000-0005-0000-0000-000032040000}"/>
    <cellStyle name="Calculation 2 2 3 3 2 11" xfId="798" xr:uid="{00000000-0005-0000-0000-000033040000}"/>
    <cellStyle name="Calculation 2 2 3 3 2 12" xfId="799" xr:uid="{00000000-0005-0000-0000-000034040000}"/>
    <cellStyle name="Calculation 2 2 3 3 2 2" xfId="800" xr:uid="{00000000-0005-0000-0000-000035040000}"/>
    <cellStyle name="Calculation 2 2 3 3 2 3" xfId="801" xr:uid="{00000000-0005-0000-0000-000036040000}"/>
    <cellStyle name="Calculation 2 2 3 3 2 4" xfId="802" xr:uid="{00000000-0005-0000-0000-000037040000}"/>
    <cellStyle name="Calculation 2 2 3 3 2 5" xfId="803" xr:uid="{00000000-0005-0000-0000-000038040000}"/>
    <cellStyle name="Calculation 2 2 3 3 2 6" xfId="804" xr:uid="{00000000-0005-0000-0000-000039040000}"/>
    <cellStyle name="Calculation 2 2 3 3 2 7" xfId="805" xr:uid="{00000000-0005-0000-0000-00003A040000}"/>
    <cellStyle name="Calculation 2 2 3 3 2 8" xfId="806" xr:uid="{00000000-0005-0000-0000-00003B040000}"/>
    <cellStyle name="Calculation 2 2 3 3 2 9" xfId="807" xr:uid="{00000000-0005-0000-0000-00003C040000}"/>
    <cellStyle name="Calculation 2 2 3 3 3" xfId="808" xr:uid="{00000000-0005-0000-0000-00003D040000}"/>
    <cellStyle name="Calculation 2 2 3 3 4" xfId="809" xr:uid="{00000000-0005-0000-0000-00003E040000}"/>
    <cellStyle name="Calculation 2 2 3 3 5" xfId="810" xr:uid="{00000000-0005-0000-0000-00003F040000}"/>
    <cellStyle name="Calculation 2 2 3 3 6" xfId="811" xr:uid="{00000000-0005-0000-0000-000040040000}"/>
    <cellStyle name="Calculation 2 2 3 3 7" xfId="812" xr:uid="{00000000-0005-0000-0000-000041040000}"/>
    <cellStyle name="Calculation 2 2 3 3 8" xfId="813" xr:uid="{00000000-0005-0000-0000-000042040000}"/>
    <cellStyle name="Calculation 2 2 3 3 9" xfId="814" xr:uid="{00000000-0005-0000-0000-000043040000}"/>
    <cellStyle name="Calculation 2 2 3 4" xfId="815" xr:uid="{00000000-0005-0000-0000-000044040000}"/>
    <cellStyle name="Calculation 2 2 3 5" xfId="816" xr:uid="{00000000-0005-0000-0000-000045040000}"/>
    <cellStyle name="Calculation 2 2 3 6" xfId="817" xr:uid="{00000000-0005-0000-0000-000046040000}"/>
    <cellStyle name="Calculation 2 2 3 7" xfId="818" xr:uid="{00000000-0005-0000-0000-000047040000}"/>
    <cellStyle name="Calculation 2 2 3 8" xfId="819" xr:uid="{00000000-0005-0000-0000-000048040000}"/>
    <cellStyle name="Calculation 2 2 3 9" xfId="820" xr:uid="{00000000-0005-0000-0000-000049040000}"/>
    <cellStyle name="Calculation 2 2 4" xfId="228" xr:uid="{00000000-0005-0000-0000-00004A040000}"/>
    <cellStyle name="Calculation 2 2 4 10" xfId="821" xr:uid="{00000000-0005-0000-0000-00004B040000}"/>
    <cellStyle name="Calculation 2 2 4 11" xfId="822" xr:uid="{00000000-0005-0000-0000-00004C040000}"/>
    <cellStyle name="Calculation 2 2 4 12" xfId="823" xr:uid="{00000000-0005-0000-0000-00004D040000}"/>
    <cellStyle name="Calculation 2 2 4 2" xfId="260" xr:uid="{00000000-0005-0000-0000-00004E040000}"/>
    <cellStyle name="Calculation 2 2 4 2 10" xfId="824" xr:uid="{00000000-0005-0000-0000-00004F040000}"/>
    <cellStyle name="Calculation 2 2 4 2 11" xfId="825" xr:uid="{00000000-0005-0000-0000-000050040000}"/>
    <cellStyle name="Calculation 2 2 4 2 12" xfId="826" xr:uid="{00000000-0005-0000-0000-000051040000}"/>
    <cellStyle name="Calculation 2 2 4 2 13" xfId="827" xr:uid="{00000000-0005-0000-0000-000052040000}"/>
    <cellStyle name="Calculation 2 2 4 2 2" xfId="374" xr:uid="{00000000-0005-0000-0000-000053040000}"/>
    <cellStyle name="Calculation 2 2 4 2 2 10" xfId="828" xr:uid="{00000000-0005-0000-0000-000054040000}"/>
    <cellStyle name="Calculation 2 2 4 2 2 11" xfId="829" xr:uid="{00000000-0005-0000-0000-000055040000}"/>
    <cellStyle name="Calculation 2 2 4 2 2 12" xfId="830" xr:uid="{00000000-0005-0000-0000-000056040000}"/>
    <cellStyle name="Calculation 2 2 4 2 2 2" xfId="831" xr:uid="{00000000-0005-0000-0000-000057040000}"/>
    <cellStyle name="Calculation 2 2 4 2 2 3" xfId="832" xr:uid="{00000000-0005-0000-0000-000058040000}"/>
    <cellStyle name="Calculation 2 2 4 2 2 4" xfId="833" xr:uid="{00000000-0005-0000-0000-000059040000}"/>
    <cellStyle name="Calculation 2 2 4 2 2 5" xfId="834" xr:uid="{00000000-0005-0000-0000-00005A040000}"/>
    <cellStyle name="Calculation 2 2 4 2 2 6" xfId="835" xr:uid="{00000000-0005-0000-0000-00005B040000}"/>
    <cellStyle name="Calculation 2 2 4 2 2 7" xfId="836" xr:uid="{00000000-0005-0000-0000-00005C040000}"/>
    <cellStyle name="Calculation 2 2 4 2 2 8" xfId="837" xr:uid="{00000000-0005-0000-0000-00005D040000}"/>
    <cellStyle name="Calculation 2 2 4 2 2 9" xfId="838" xr:uid="{00000000-0005-0000-0000-00005E040000}"/>
    <cellStyle name="Calculation 2 2 4 2 3" xfId="839" xr:uid="{00000000-0005-0000-0000-00005F040000}"/>
    <cellStyle name="Calculation 2 2 4 2 4" xfId="840" xr:uid="{00000000-0005-0000-0000-000060040000}"/>
    <cellStyle name="Calculation 2 2 4 2 5" xfId="841" xr:uid="{00000000-0005-0000-0000-000061040000}"/>
    <cellStyle name="Calculation 2 2 4 2 6" xfId="842" xr:uid="{00000000-0005-0000-0000-000062040000}"/>
    <cellStyle name="Calculation 2 2 4 2 7" xfId="843" xr:uid="{00000000-0005-0000-0000-000063040000}"/>
    <cellStyle name="Calculation 2 2 4 2 8" xfId="844" xr:uid="{00000000-0005-0000-0000-000064040000}"/>
    <cellStyle name="Calculation 2 2 4 2 9" xfId="845" xr:uid="{00000000-0005-0000-0000-000065040000}"/>
    <cellStyle name="Calculation 2 2 4 3" xfId="846" xr:uid="{00000000-0005-0000-0000-000066040000}"/>
    <cellStyle name="Calculation 2 2 4 4" xfId="847" xr:uid="{00000000-0005-0000-0000-000067040000}"/>
    <cellStyle name="Calculation 2 2 4 5" xfId="848" xr:uid="{00000000-0005-0000-0000-000068040000}"/>
    <cellStyle name="Calculation 2 2 4 6" xfId="849" xr:uid="{00000000-0005-0000-0000-000069040000}"/>
    <cellStyle name="Calculation 2 2 4 7" xfId="850" xr:uid="{00000000-0005-0000-0000-00006A040000}"/>
    <cellStyle name="Calculation 2 2 4 8" xfId="851" xr:uid="{00000000-0005-0000-0000-00006B040000}"/>
    <cellStyle name="Calculation 2 2 4 9" xfId="852" xr:uid="{00000000-0005-0000-0000-00006C040000}"/>
    <cellStyle name="Calculation 2 2 5" xfId="248" xr:uid="{00000000-0005-0000-0000-00006D040000}"/>
    <cellStyle name="Calculation 2 2 5 10" xfId="853" xr:uid="{00000000-0005-0000-0000-00006E040000}"/>
    <cellStyle name="Calculation 2 2 5 11" xfId="854" xr:uid="{00000000-0005-0000-0000-00006F040000}"/>
    <cellStyle name="Calculation 2 2 5 12" xfId="855" xr:uid="{00000000-0005-0000-0000-000070040000}"/>
    <cellStyle name="Calculation 2 2 5 13" xfId="856" xr:uid="{00000000-0005-0000-0000-000071040000}"/>
    <cellStyle name="Calculation 2 2 5 2" xfId="362" xr:uid="{00000000-0005-0000-0000-000072040000}"/>
    <cellStyle name="Calculation 2 2 5 2 10" xfId="857" xr:uid="{00000000-0005-0000-0000-000073040000}"/>
    <cellStyle name="Calculation 2 2 5 2 11" xfId="858" xr:uid="{00000000-0005-0000-0000-000074040000}"/>
    <cellStyle name="Calculation 2 2 5 2 12" xfId="859" xr:uid="{00000000-0005-0000-0000-000075040000}"/>
    <cellStyle name="Calculation 2 2 5 2 2" xfId="860" xr:uid="{00000000-0005-0000-0000-000076040000}"/>
    <cellStyle name="Calculation 2 2 5 2 3" xfId="861" xr:uid="{00000000-0005-0000-0000-000077040000}"/>
    <cellStyle name="Calculation 2 2 5 2 4" xfId="862" xr:uid="{00000000-0005-0000-0000-000078040000}"/>
    <cellStyle name="Calculation 2 2 5 2 5" xfId="863" xr:uid="{00000000-0005-0000-0000-000079040000}"/>
    <cellStyle name="Calculation 2 2 5 2 6" xfId="864" xr:uid="{00000000-0005-0000-0000-00007A040000}"/>
    <cellStyle name="Calculation 2 2 5 2 7" xfId="865" xr:uid="{00000000-0005-0000-0000-00007B040000}"/>
    <cellStyle name="Calculation 2 2 5 2 8" xfId="866" xr:uid="{00000000-0005-0000-0000-00007C040000}"/>
    <cellStyle name="Calculation 2 2 5 2 9" xfId="867" xr:uid="{00000000-0005-0000-0000-00007D040000}"/>
    <cellStyle name="Calculation 2 2 5 3" xfId="868" xr:uid="{00000000-0005-0000-0000-00007E040000}"/>
    <cellStyle name="Calculation 2 2 5 4" xfId="869" xr:uid="{00000000-0005-0000-0000-00007F040000}"/>
    <cellStyle name="Calculation 2 2 5 5" xfId="870" xr:uid="{00000000-0005-0000-0000-000080040000}"/>
    <cellStyle name="Calculation 2 2 5 6" xfId="871" xr:uid="{00000000-0005-0000-0000-000081040000}"/>
    <cellStyle name="Calculation 2 2 5 7" xfId="872" xr:uid="{00000000-0005-0000-0000-000082040000}"/>
    <cellStyle name="Calculation 2 2 5 8" xfId="873" xr:uid="{00000000-0005-0000-0000-000083040000}"/>
    <cellStyle name="Calculation 2 2 5 9" xfId="874" xr:uid="{00000000-0005-0000-0000-000084040000}"/>
    <cellStyle name="Calculation 2 2 6" xfId="875" xr:uid="{00000000-0005-0000-0000-000085040000}"/>
    <cellStyle name="Calculation 2 2 7" xfId="876" xr:uid="{00000000-0005-0000-0000-000086040000}"/>
    <cellStyle name="Calculation 2 2 8" xfId="877" xr:uid="{00000000-0005-0000-0000-000087040000}"/>
    <cellStyle name="Calculation 2 2 9" xfId="878" xr:uid="{00000000-0005-0000-0000-000088040000}"/>
    <cellStyle name="Calculation 2 3" xfId="137" xr:uid="{00000000-0005-0000-0000-000089040000}"/>
    <cellStyle name="Calculation 2 3 10" xfId="879" xr:uid="{00000000-0005-0000-0000-00008A040000}"/>
    <cellStyle name="Calculation 2 3 11" xfId="880" xr:uid="{00000000-0005-0000-0000-00008B040000}"/>
    <cellStyle name="Calculation 2 3 12" xfId="881" xr:uid="{00000000-0005-0000-0000-00008C040000}"/>
    <cellStyle name="Calculation 2 3 13" xfId="882" xr:uid="{00000000-0005-0000-0000-00008D040000}"/>
    <cellStyle name="Calculation 2 3 2" xfId="340" xr:uid="{00000000-0005-0000-0000-00008E040000}"/>
    <cellStyle name="Calculation 2 3 2 10" xfId="883" xr:uid="{00000000-0005-0000-0000-00008F040000}"/>
    <cellStyle name="Calculation 2 3 2 11" xfId="884" xr:uid="{00000000-0005-0000-0000-000090040000}"/>
    <cellStyle name="Calculation 2 3 2 12" xfId="885" xr:uid="{00000000-0005-0000-0000-000091040000}"/>
    <cellStyle name="Calculation 2 3 2 2" xfId="886" xr:uid="{00000000-0005-0000-0000-000092040000}"/>
    <cellStyle name="Calculation 2 3 2 3" xfId="887" xr:uid="{00000000-0005-0000-0000-000093040000}"/>
    <cellStyle name="Calculation 2 3 2 4" xfId="888" xr:uid="{00000000-0005-0000-0000-000094040000}"/>
    <cellStyle name="Calculation 2 3 2 5" xfId="889" xr:uid="{00000000-0005-0000-0000-000095040000}"/>
    <cellStyle name="Calculation 2 3 2 6" xfId="890" xr:uid="{00000000-0005-0000-0000-000096040000}"/>
    <cellStyle name="Calculation 2 3 2 7" xfId="891" xr:uid="{00000000-0005-0000-0000-000097040000}"/>
    <cellStyle name="Calculation 2 3 2 8" xfId="892" xr:uid="{00000000-0005-0000-0000-000098040000}"/>
    <cellStyle name="Calculation 2 3 2 9" xfId="893" xr:uid="{00000000-0005-0000-0000-000099040000}"/>
    <cellStyle name="Calculation 2 3 3" xfId="894" xr:uid="{00000000-0005-0000-0000-00009A040000}"/>
    <cellStyle name="Calculation 2 3 4" xfId="895" xr:uid="{00000000-0005-0000-0000-00009B040000}"/>
    <cellStyle name="Calculation 2 3 5" xfId="896" xr:uid="{00000000-0005-0000-0000-00009C040000}"/>
    <cellStyle name="Calculation 2 3 6" xfId="897" xr:uid="{00000000-0005-0000-0000-00009D040000}"/>
    <cellStyle name="Calculation 2 3 7" xfId="898" xr:uid="{00000000-0005-0000-0000-00009E040000}"/>
    <cellStyle name="Calculation 2 3 8" xfId="899" xr:uid="{00000000-0005-0000-0000-00009F040000}"/>
    <cellStyle name="Calculation 2 3 9" xfId="900" xr:uid="{00000000-0005-0000-0000-0000A0040000}"/>
    <cellStyle name="Calculation 3" xfId="307" xr:uid="{00000000-0005-0000-0000-0000A1040000}"/>
    <cellStyle name="Calculation 3 10" xfId="901" xr:uid="{00000000-0005-0000-0000-0000A2040000}"/>
    <cellStyle name="Calculation 3 11" xfId="902" xr:uid="{00000000-0005-0000-0000-0000A3040000}"/>
    <cellStyle name="Calculation 3 12" xfId="903" xr:uid="{00000000-0005-0000-0000-0000A4040000}"/>
    <cellStyle name="Calculation 3 2" xfId="904" xr:uid="{00000000-0005-0000-0000-0000A5040000}"/>
    <cellStyle name="Calculation 3 3" xfId="905" xr:uid="{00000000-0005-0000-0000-0000A6040000}"/>
    <cellStyle name="Calculation 3 4" xfId="906" xr:uid="{00000000-0005-0000-0000-0000A7040000}"/>
    <cellStyle name="Calculation 3 5" xfId="907" xr:uid="{00000000-0005-0000-0000-0000A8040000}"/>
    <cellStyle name="Calculation 3 6" xfId="908" xr:uid="{00000000-0005-0000-0000-0000A9040000}"/>
    <cellStyle name="Calculation 3 7" xfId="909" xr:uid="{00000000-0005-0000-0000-0000AA040000}"/>
    <cellStyle name="Calculation 3 8" xfId="910" xr:uid="{00000000-0005-0000-0000-0000AB040000}"/>
    <cellStyle name="Calculation 3 9" xfId="911" xr:uid="{00000000-0005-0000-0000-0000AC040000}"/>
    <cellStyle name="Calculation 4" xfId="421" xr:uid="{00000000-0005-0000-0000-0000AD040000}"/>
    <cellStyle name="Calculation 4 10" xfId="912" xr:uid="{00000000-0005-0000-0000-0000AE040000}"/>
    <cellStyle name="Calculation 4 11" xfId="913" xr:uid="{00000000-0005-0000-0000-0000AF040000}"/>
    <cellStyle name="Calculation 4 12" xfId="914" xr:uid="{00000000-0005-0000-0000-0000B0040000}"/>
    <cellStyle name="Calculation 4 2" xfId="915" xr:uid="{00000000-0005-0000-0000-0000B1040000}"/>
    <cellStyle name="Calculation 4 3" xfId="916" xr:uid="{00000000-0005-0000-0000-0000B2040000}"/>
    <cellStyle name="Calculation 4 4" xfId="917" xr:uid="{00000000-0005-0000-0000-0000B3040000}"/>
    <cellStyle name="Calculation 4 5" xfId="918" xr:uid="{00000000-0005-0000-0000-0000B4040000}"/>
    <cellStyle name="Calculation 4 6" xfId="919" xr:uid="{00000000-0005-0000-0000-0000B5040000}"/>
    <cellStyle name="Calculation 4 7" xfId="920" xr:uid="{00000000-0005-0000-0000-0000B6040000}"/>
    <cellStyle name="Calculation 4 8" xfId="921" xr:uid="{00000000-0005-0000-0000-0000B7040000}"/>
    <cellStyle name="Calculation 4 9" xfId="922" xr:uid="{00000000-0005-0000-0000-0000B8040000}"/>
    <cellStyle name="Calculation 5" xfId="923" xr:uid="{00000000-0005-0000-0000-0000B9040000}"/>
    <cellStyle name="Calculation 6" xfId="924" xr:uid="{00000000-0005-0000-0000-0000BA040000}"/>
    <cellStyle name="Calculation 7" xfId="925" xr:uid="{00000000-0005-0000-0000-0000BB040000}"/>
    <cellStyle name="Calculation 8" xfId="926" xr:uid="{00000000-0005-0000-0000-0000BC040000}"/>
    <cellStyle name="Calculation 9" xfId="927" xr:uid="{00000000-0005-0000-0000-0000BD040000}"/>
    <cellStyle name="Check Cell" xfId="28" builtinId="23" customBuiltin="1"/>
    <cellStyle name="Check Cell 2" xfId="70" xr:uid="{00000000-0005-0000-0000-0000BF040000}"/>
    <cellStyle name="Check Cell 2 2" xfId="138" xr:uid="{00000000-0005-0000-0000-0000C0040000}"/>
    <cellStyle name="Check Cell 3" xfId="308" xr:uid="{00000000-0005-0000-0000-0000C1040000}"/>
    <cellStyle name="Check Cell 4" xfId="422" xr:uid="{00000000-0005-0000-0000-0000C2040000}"/>
    <cellStyle name="Check Cell 5" xfId="2681" xr:uid="{00000000-0005-0000-0000-0000C3040000}"/>
    <cellStyle name="Comma" xfId="29" builtinId="3"/>
    <cellStyle name="Comma [0] 2" xfId="106" xr:uid="{00000000-0005-0000-0000-0000C5040000}"/>
    <cellStyle name="Comma [0] 2 2" xfId="140" xr:uid="{00000000-0005-0000-0000-0000C6040000}"/>
    <cellStyle name="Comma [0] 2 3" xfId="141" xr:uid="{00000000-0005-0000-0000-0000C7040000}"/>
    <cellStyle name="Comma [0] 2 3 2" xfId="142" xr:uid="{00000000-0005-0000-0000-0000C8040000}"/>
    <cellStyle name="Comma [0] 2 4" xfId="139" xr:uid="{00000000-0005-0000-0000-0000C9040000}"/>
    <cellStyle name="Comma [0] 3" xfId="111" xr:uid="{00000000-0005-0000-0000-0000CA040000}"/>
    <cellStyle name="Comma 10" xfId="192" xr:uid="{00000000-0005-0000-0000-0000CB040000}"/>
    <cellStyle name="Comma 11" xfId="195" xr:uid="{00000000-0005-0000-0000-0000CC040000}"/>
    <cellStyle name="Comma 12" xfId="196" xr:uid="{00000000-0005-0000-0000-0000CD040000}"/>
    <cellStyle name="Comma 13" xfId="197" xr:uid="{00000000-0005-0000-0000-0000CE040000}"/>
    <cellStyle name="Comma 14" xfId="201" xr:uid="{00000000-0005-0000-0000-0000CF040000}"/>
    <cellStyle name="Comma 15" xfId="206" xr:uid="{00000000-0005-0000-0000-0000D0040000}"/>
    <cellStyle name="Comma 16" xfId="215" xr:uid="{00000000-0005-0000-0000-0000D1040000}"/>
    <cellStyle name="Comma 17" xfId="216" xr:uid="{00000000-0005-0000-0000-0000D2040000}"/>
    <cellStyle name="Comma 18" xfId="230" xr:uid="{00000000-0005-0000-0000-0000D3040000}"/>
    <cellStyle name="Comma 19" xfId="229" xr:uid="{00000000-0005-0000-0000-0000D4040000}"/>
    <cellStyle name="Comma 2" xfId="30" xr:uid="{00000000-0005-0000-0000-0000D5040000}"/>
    <cellStyle name="Comma 2 2" xfId="56" xr:uid="{00000000-0005-0000-0000-0000D6040000}"/>
    <cellStyle name="Comma 2 2 2" xfId="179" xr:uid="{00000000-0005-0000-0000-0000D7040000}"/>
    <cellStyle name="Comma 2 2 3" xfId="193" xr:uid="{00000000-0005-0000-0000-0000D8040000}"/>
    <cellStyle name="Comma 2 2 4" xfId="143" xr:uid="{00000000-0005-0000-0000-0000D9040000}"/>
    <cellStyle name="Comma 2 3" xfId="144" xr:uid="{00000000-0005-0000-0000-0000DA040000}"/>
    <cellStyle name="Comma 2 3 2" xfId="145" xr:uid="{00000000-0005-0000-0000-0000DB040000}"/>
    <cellStyle name="Comma 2 4" xfId="146" xr:uid="{00000000-0005-0000-0000-0000DC040000}"/>
    <cellStyle name="Comma 2 5" xfId="176" xr:uid="{00000000-0005-0000-0000-0000DD040000}"/>
    <cellStyle name="Comma 2 6" xfId="3664" xr:uid="{B4BF99F4-7333-4BDA-9E33-A30E1248B45C}"/>
    <cellStyle name="Comma 20" xfId="309" xr:uid="{00000000-0005-0000-0000-0000DE040000}"/>
    <cellStyle name="Comma 21" xfId="423" xr:uid="{00000000-0005-0000-0000-0000DF040000}"/>
    <cellStyle name="Comma 22" xfId="500" xr:uid="{00000000-0005-0000-0000-0000E0040000}"/>
    <cellStyle name="Comma 23" xfId="501" xr:uid="{00000000-0005-0000-0000-0000E1040000}"/>
    <cellStyle name="Comma 24" xfId="503" xr:uid="{00000000-0005-0000-0000-0000E2040000}"/>
    <cellStyle name="Comma 25" xfId="504" xr:uid="{00000000-0005-0000-0000-0000E3040000}"/>
    <cellStyle name="Comma 26" xfId="469" xr:uid="{00000000-0005-0000-0000-0000E4040000}"/>
    <cellStyle name="Comma 27" xfId="463" xr:uid="{00000000-0005-0000-0000-0000E5040000}"/>
    <cellStyle name="Comma 28" xfId="2170" xr:uid="{00000000-0005-0000-0000-0000E6040000}"/>
    <cellStyle name="Comma 29" xfId="2682" xr:uid="{00000000-0005-0000-0000-0000E7040000}"/>
    <cellStyle name="Comma 3" xfId="31" xr:uid="{00000000-0005-0000-0000-0000E8040000}"/>
    <cellStyle name="Comma 3 2" xfId="55" xr:uid="{00000000-0005-0000-0000-0000E9040000}"/>
    <cellStyle name="Comma 3 2 2" xfId="103" xr:uid="{00000000-0005-0000-0000-0000EA040000}"/>
    <cellStyle name="Comma 30" xfId="3662" xr:uid="{00000000-0005-0000-0000-0000EB040000}"/>
    <cellStyle name="Comma 31" xfId="3661" xr:uid="{00000000-0005-0000-0000-0000EC040000}"/>
    <cellStyle name="Comma 4" xfId="32" xr:uid="{00000000-0005-0000-0000-0000ED040000}"/>
    <cellStyle name="Comma 4 2" xfId="147" xr:uid="{00000000-0005-0000-0000-0000EE040000}"/>
    <cellStyle name="Comma 4 3" xfId="200" xr:uid="{00000000-0005-0000-0000-0000EF040000}"/>
    <cellStyle name="Comma 4 4" xfId="203" xr:uid="{00000000-0005-0000-0000-0000F0040000}"/>
    <cellStyle name="Comma 4 5" xfId="110" xr:uid="{00000000-0005-0000-0000-0000F1040000}"/>
    <cellStyle name="Comma 5" xfId="33" xr:uid="{00000000-0005-0000-0000-0000F2040000}"/>
    <cellStyle name="Comma 5 2" xfId="53" xr:uid="{00000000-0005-0000-0000-0000F3040000}"/>
    <cellStyle name="Comma 5 3" xfId="3665" xr:uid="{C17DA4B3-D967-4B23-ACA3-74B3D8AC12C1}"/>
    <cellStyle name="Comma 6" xfId="112" xr:uid="{00000000-0005-0000-0000-0000F4040000}"/>
    <cellStyle name="Comma 7" xfId="178" xr:uid="{00000000-0005-0000-0000-0000F5040000}"/>
    <cellStyle name="Comma 8" xfId="177" xr:uid="{00000000-0005-0000-0000-0000F6040000}"/>
    <cellStyle name="Comma 9" xfId="189" xr:uid="{00000000-0005-0000-0000-0000F7040000}"/>
    <cellStyle name="Explanatory Text" xfId="34" builtinId="53" customBuiltin="1"/>
    <cellStyle name="Explanatory Text 2" xfId="73" xr:uid="{00000000-0005-0000-0000-0000F9040000}"/>
    <cellStyle name="Explanatory Text 2 2" xfId="148" xr:uid="{00000000-0005-0000-0000-0000FA040000}"/>
    <cellStyle name="Explanatory Text 3" xfId="310" xr:uid="{00000000-0005-0000-0000-0000FB040000}"/>
    <cellStyle name="Explanatory Text 4" xfId="424" xr:uid="{00000000-0005-0000-0000-0000FC040000}"/>
    <cellStyle name="Explanatory Text 5" xfId="2683" xr:uid="{00000000-0005-0000-0000-0000FD040000}"/>
    <cellStyle name="Good" xfId="35" builtinId="26" customBuiltin="1"/>
    <cellStyle name="Good 2" xfId="63" xr:uid="{00000000-0005-0000-0000-0000FF040000}"/>
    <cellStyle name="Good 2 2" xfId="149" xr:uid="{00000000-0005-0000-0000-000000050000}"/>
    <cellStyle name="Good 3" xfId="311" xr:uid="{00000000-0005-0000-0000-000001050000}"/>
    <cellStyle name="Good 4" xfId="425" xr:uid="{00000000-0005-0000-0000-000002050000}"/>
    <cellStyle name="Good 5" xfId="2684" xr:uid="{00000000-0005-0000-0000-000003050000}"/>
    <cellStyle name="Heading 1" xfId="36" builtinId="16" customBuiltin="1"/>
    <cellStyle name="Heading 1 2" xfId="59" xr:uid="{00000000-0005-0000-0000-000005050000}"/>
    <cellStyle name="Heading 1 2 2" xfId="150" xr:uid="{00000000-0005-0000-0000-000006050000}"/>
    <cellStyle name="Heading 1 3" xfId="312" xr:uid="{00000000-0005-0000-0000-000007050000}"/>
    <cellStyle name="Heading 1 4" xfId="426" xr:uid="{00000000-0005-0000-0000-000008050000}"/>
    <cellStyle name="Heading 1 5" xfId="2685" xr:uid="{00000000-0005-0000-0000-000009050000}"/>
    <cellStyle name="Heading 2" xfId="37" builtinId="17" customBuiltin="1"/>
    <cellStyle name="Heading 2 2" xfId="60" xr:uid="{00000000-0005-0000-0000-00000B050000}"/>
    <cellStyle name="Heading 2 2 2" xfId="151" xr:uid="{00000000-0005-0000-0000-00000C050000}"/>
    <cellStyle name="Heading 2 3" xfId="313" xr:uid="{00000000-0005-0000-0000-00000D050000}"/>
    <cellStyle name="Heading 2 4" xfId="427" xr:uid="{00000000-0005-0000-0000-00000E050000}"/>
    <cellStyle name="Heading 2 5" xfId="2686" xr:uid="{00000000-0005-0000-0000-00000F050000}"/>
    <cellStyle name="Heading 3" xfId="38" builtinId="18" customBuiltin="1"/>
    <cellStyle name="Heading 3 2" xfId="61" xr:uid="{00000000-0005-0000-0000-000011050000}"/>
    <cellStyle name="Heading 3 2 2" xfId="152" xr:uid="{00000000-0005-0000-0000-000012050000}"/>
    <cellStyle name="Heading 3 3" xfId="314" xr:uid="{00000000-0005-0000-0000-000013050000}"/>
    <cellStyle name="Heading 3 4" xfId="428" xr:uid="{00000000-0005-0000-0000-000014050000}"/>
    <cellStyle name="Heading 3 5" xfId="2687" xr:uid="{00000000-0005-0000-0000-000015050000}"/>
    <cellStyle name="Heading 4" xfId="39" builtinId="19" customBuiltin="1"/>
    <cellStyle name="Heading 4 2" xfId="62" xr:uid="{00000000-0005-0000-0000-000017050000}"/>
    <cellStyle name="Heading 4 2 2" xfId="153" xr:uid="{00000000-0005-0000-0000-000018050000}"/>
    <cellStyle name="Heading 4 3" xfId="315" xr:uid="{00000000-0005-0000-0000-000019050000}"/>
    <cellStyle name="Heading 4 4" xfId="429" xr:uid="{00000000-0005-0000-0000-00001A050000}"/>
    <cellStyle name="Heading 4 5" xfId="2688" xr:uid="{00000000-0005-0000-0000-00001B050000}"/>
    <cellStyle name="Input" xfId="40" builtinId="20" customBuiltin="1"/>
    <cellStyle name="Input 10" xfId="928" xr:uid="{00000000-0005-0000-0000-00001D050000}"/>
    <cellStyle name="Input 11" xfId="929" xr:uid="{00000000-0005-0000-0000-00001E050000}"/>
    <cellStyle name="Input 12" xfId="930" xr:uid="{00000000-0005-0000-0000-00001F050000}"/>
    <cellStyle name="Input 13" xfId="931" xr:uid="{00000000-0005-0000-0000-000020050000}"/>
    <cellStyle name="Input 14" xfId="932" xr:uid="{00000000-0005-0000-0000-000021050000}"/>
    <cellStyle name="Input 15" xfId="933" xr:uid="{00000000-0005-0000-0000-000022050000}"/>
    <cellStyle name="Input 16" xfId="2689" xr:uid="{00000000-0005-0000-0000-000023050000}"/>
    <cellStyle name="Input 2" xfId="66" xr:uid="{00000000-0005-0000-0000-000024050000}"/>
    <cellStyle name="Input 2 2" xfId="182" xr:uid="{00000000-0005-0000-0000-000025050000}"/>
    <cellStyle name="Input 2 2 10" xfId="934" xr:uid="{00000000-0005-0000-0000-000026050000}"/>
    <cellStyle name="Input 2 2 11" xfId="935" xr:uid="{00000000-0005-0000-0000-000027050000}"/>
    <cellStyle name="Input 2 2 12" xfId="936" xr:uid="{00000000-0005-0000-0000-000028050000}"/>
    <cellStyle name="Input 2 2 13" xfId="937" xr:uid="{00000000-0005-0000-0000-000029050000}"/>
    <cellStyle name="Input 2 2 14" xfId="938" xr:uid="{00000000-0005-0000-0000-00002A050000}"/>
    <cellStyle name="Input 2 2 15" xfId="939" xr:uid="{00000000-0005-0000-0000-00002B050000}"/>
    <cellStyle name="Input 2 2 2" xfId="223" xr:uid="{00000000-0005-0000-0000-00002C050000}"/>
    <cellStyle name="Input 2 2 2 10" xfId="940" xr:uid="{00000000-0005-0000-0000-00002D050000}"/>
    <cellStyle name="Input 2 2 2 11" xfId="941" xr:uid="{00000000-0005-0000-0000-00002E050000}"/>
    <cellStyle name="Input 2 2 2 12" xfId="942" xr:uid="{00000000-0005-0000-0000-00002F050000}"/>
    <cellStyle name="Input 2 2 2 13" xfId="943" xr:uid="{00000000-0005-0000-0000-000030050000}"/>
    <cellStyle name="Input 2 2 2 14" xfId="944" xr:uid="{00000000-0005-0000-0000-000031050000}"/>
    <cellStyle name="Input 2 2 2 2" xfId="232" xr:uid="{00000000-0005-0000-0000-000032050000}"/>
    <cellStyle name="Input 2 2 2 2 10" xfId="945" xr:uid="{00000000-0005-0000-0000-000033050000}"/>
    <cellStyle name="Input 2 2 2 2 11" xfId="946" xr:uid="{00000000-0005-0000-0000-000034050000}"/>
    <cellStyle name="Input 2 2 2 2 12" xfId="947" xr:uid="{00000000-0005-0000-0000-000035050000}"/>
    <cellStyle name="Input 2 2 2 2 2" xfId="267" xr:uid="{00000000-0005-0000-0000-000036050000}"/>
    <cellStyle name="Input 2 2 2 2 2 10" xfId="948" xr:uid="{00000000-0005-0000-0000-000037050000}"/>
    <cellStyle name="Input 2 2 2 2 2 11" xfId="949" xr:uid="{00000000-0005-0000-0000-000038050000}"/>
    <cellStyle name="Input 2 2 2 2 2 12" xfId="950" xr:uid="{00000000-0005-0000-0000-000039050000}"/>
    <cellStyle name="Input 2 2 2 2 2 13" xfId="951" xr:uid="{00000000-0005-0000-0000-00003A050000}"/>
    <cellStyle name="Input 2 2 2 2 2 2" xfId="381" xr:uid="{00000000-0005-0000-0000-00003B050000}"/>
    <cellStyle name="Input 2 2 2 2 2 2 10" xfId="952" xr:uid="{00000000-0005-0000-0000-00003C050000}"/>
    <cellStyle name="Input 2 2 2 2 2 2 11" xfId="953" xr:uid="{00000000-0005-0000-0000-00003D050000}"/>
    <cellStyle name="Input 2 2 2 2 2 2 12" xfId="954" xr:uid="{00000000-0005-0000-0000-00003E050000}"/>
    <cellStyle name="Input 2 2 2 2 2 2 2" xfId="955" xr:uid="{00000000-0005-0000-0000-00003F050000}"/>
    <cellStyle name="Input 2 2 2 2 2 2 3" xfId="956" xr:uid="{00000000-0005-0000-0000-000040050000}"/>
    <cellStyle name="Input 2 2 2 2 2 2 4" xfId="957" xr:uid="{00000000-0005-0000-0000-000041050000}"/>
    <cellStyle name="Input 2 2 2 2 2 2 5" xfId="958" xr:uid="{00000000-0005-0000-0000-000042050000}"/>
    <cellStyle name="Input 2 2 2 2 2 2 6" xfId="959" xr:uid="{00000000-0005-0000-0000-000043050000}"/>
    <cellStyle name="Input 2 2 2 2 2 2 7" xfId="960" xr:uid="{00000000-0005-0000-0000-000044050000}"/>
    <cellStyle name="Input 2 2 2 2 2 2 8" xfId="961" xr:uid="{00000000-0005-0000-0000-000045050000}"/>
    <cellStyle name="Input 2 2 2 2 2 2 9" xfId="962" xr:uid="{00000000-0005-0000-0000-000046050000}"/>
    <cellStyle name="Input 2 2 2 2 2 3" xfId="963" xr:uid="{00000000-0005-0000-0000-000047050000}"/>
    <cellStyle name="Input 2 2 2 2 2 4" xfId="964" xr:uid="{00000000-0005-0000-0000-000048050000}"/>
    <cellStyle name="Input 2 2 2 2 2 5" xfId="965" xr:uid="{00000000-0005-0000-0000-000049050000}"/>
    <cellStyle name="Input 2 2 2 2 2 6" xfId="966" xr:uid="{00000000-0005-0000-0000-00004A050000}"/>
    <cellStyle name="Input 2 2 2 2 2 7" xfId="967" xr:uid="{00000000-0005-0000-0000-00004B050000}"/>
    <cellStyle name="Input 2 2 2 2 2 8" xfId="968" xr:uid="{00000000-0005-0000-0000-00004C050000}"/>
    <cellStyle name="Input 2 2 2 2 2 9" xfId="969" xr:uid="{00000000-0005-0000-0000-00004D050000}"/>
    <cellStyle name="Input 2 2 2 2 3" xfId="970" xr:uid="{00000000-0005-0000-0000-00004E050000}"/>
    <cellStyle name="Input 2 2 2 2 4" xfId="971" xr:uid="{00000000-0005-0000-0000-00004F050000}"/>
    <cellStyle name="Input 2 2 2 2 5" xfId="972" xr:uid="{00000000-0005-0000-0000-000050050000}"/>
    <cellStyle name="Input 2 2 2 2 6" xfId="973" xr:uid="{00000000-0005-0000-0000-000051050000}"/>
    <cellStyle name="Input 2 2 2 2 7" xfId="974" xr:uid="{00000000-0005-0000-0000-000052050000}"/>
    <cellStyle name="Input 2 2 2 2 8" xfId="975" xr:uid="{00000000-0005-0000-0000-000053050000}"/>
    <cellStyle name="Input 2 2 2 2 9" xfId="976" xr:uid="{00000000-0005-0000-0000-000054050000}"/>
    <cellStyle name="Input 2 2 2 3" xfId="242" xr:uid="{00000000-0005-0000-0000-000055050000}"/>
    <cellStyle name="Input 2 2 2 3 10" xfId="977" xr:uid="{00000000-0005-0000-0000-000056050000}"/>
    <cellStyle name="Input 2 2 2 3 11" xfId="978" xr:uid="{00000000-0005-0000-0000-000057050000}"/>
    <cellStyle name="Input 2 2 2 3 12" xfId="979" xr:uid="{00000000-0005-0000-0000-000058050000}"/>
    <cellStyle name="Input 2 2 2 3 2" xfId="277" xr:uid="{00000000-0005-0000-0000-000059050000}"/>
    <cellStyle name="Input 2 2 2 3 2 10" xfId="980" xr:uid="{00000000-0005-0000-0000-00005A050000}"/>
    <cellStyle name="Input 2 2 2 3 2 11" xfId="981" xr:uid="{00000000-0005-0000-0000-00005B050000}"/>
    <cellStyle name="Input 2 2 2 3 2 12" xfId="982" xr:uid="{00000000-0005-0000-0000-00005C050000}"/>
    <cellStyle name="Input 2 2 2 3 2 13" xfId="983" xr:uid="{00000000-0005-0000-0000-00005D050000}"/>
    <cellStyle name="Input 2 2 2 3 2 2" xfId="391" xr:uid="{00000000-0005-0000-0000-00005E050000}"/>
    <cellStyle name="Input 2 2 2 3 2 2 10" xfId="984" xr:uid="{00000000-0005-0000-0000-00005F050000}"/>
    <cellStyle name="Input 2 2 2 3 2 2 11" xfId="985" xr:uid="{00000000-0005-0000-0000-000060050000}"/>
    <cellStyle name="Input 2 2 2 3 2 2 12" xfId="986" xr:uid="{00000000-0005-0000-0000-000061050000}"/>
    <cellStyle name="Input 2 2 2 3 2 2 2" xfId="987" xr:uid="{00000000-0005-0000-0000-000062050000}"/>
    <cellStyle name="Input 2 2 2 3 2 2 3" xfId="988" xr:uid="{00000000-0005-0000-0000-000063050000}"/>
    <cellStyle name="Input 2 2 2 3 2 2 4" xfId="989" xr:uid="{00000000-0005-0000-0000-000064050000}"/>
    <cellStyle name="Input 2 2 2 3 2 2 5" xfId="990" xr:uid="{00000000-0005-0000-0000-000065050000}"/>
    <cellStyle name="Input 2 2 2 3 2 2 6" xfId="991" xr:uid="{00000000-0005-0000-0000-000066050000}"/>
    <cellStyle name="Input 2 2 2 3 2 2 7" xfId="992" xr:uid="{00000000-0005-0000-0000-000067050000}"/>
    <cellStyle name="Input 2 2 2 3 2 2 8" xfId="993" xr:uid="{00000000-0005-0000-0000-000068050000}"/>
    <cellStyle name="Input 2 2 2 3 2 2 9" xfId="994" xr:uid="{00000000-0005-0000-0000-000069050000}"/>
    <cellStyle name="Input 2 2 2 3 2 3" xfId="995" xr:uid="{00000000-0005-0000-0000-00006A050000}"/>
    <cellStyle name="Input 2 2 2 3 2 4" xfId="996" xr:uid="{00000000-0005-0000-0000-00006B050000}"/>
    <cellStyle name="Input 2 2 2 3 2 5" xfId="997" xr:uid="{00000000-0005-0000-0000-00006C050000}"/>
    <cellStyle name="Input 2 2 2 3 2 6" xfId="998" xr:uid="{00000000-0005-0000-0000-00006D050000}"/>
    <cellStyle name="Input 2 2 2 3 2 7" xfId="999" xr:uid="{00000000-0005-0000-0000-00006E050000}"/>
    <cellStyle name="Input 2 2 2 3 2 8" xfId="1000" xr:uid="{00000000-0005-0000-0000-00006F050000}"/>
    <cellStyle name="Input 2 2 2 3 2 9" xfId="1001" xr:uid="{00000000-0005-0000-0000-000070050000}"/>
    <cellStyle name="Input 2 2 2 3 3" xfId="1002" xr:uid="{00000000-0005-0000-0000-000071050000}"/>
    <cellStyle name="Input 2 2 2 3 4" xfId="1003" xr:uid="{00000000-0005-0000-0000-000072050000}"/>
    <cellStyle name="Input 2 2 2 3 5" xfId="1004" xr:uid="{00000000-0005-0000-0000-000073050000}"/>
    <cellStyle name="Input 2 2 2 3 6" xfId="1005" xr:uid="{00000000-0005-0000-0000-000074050000}"/>
    <cellStyle name="Input 2 2 2 3 7" xfId="1006" xr:uid="{00000000-0005-0000-0000-000075050000}"/>
    <cellStyle name="Input 2 2 2 3 8" xfId="1007" xr:uid="{00000000-0005-0000-0000-000076050000}"/>
    <cellStyle name="Input 2 2 2 3 9" xfId="1008" xr:uid="{00000000-0005-0000-0000-000077050000}"/>
    <cellStyle name="Input 2 2 2 4" xfId="262" xr:uid="{00000000-0005-0000-0000-000078050000}"/>
    <cellStyle name="Input 2 2 2 4 10" xfId="1009" xr:uid="{00000000-0005-0000-0000-000079050000}"/>
    <cellStyle name="Input 2 2 2 4 11" xfId="1010" xr:uid="{00000000-0005-0000-0000-00007A050000}"/>
    <cellStyle name="Input 2 2 2 4 12" xfId="1011" xr:uid="{00000000-0005-0000-0000-00007B050000}"/>
    <cellStyle name="Input 2 2 2 4 13" xfId="1012" xr:uid="{00000000-0005-0000-0000-00007C050000}"/>
    <cellStyle name="Input 2 2 2 4 2" xfId="376" xr:uid="{00000000-0005-0000-0000-00007D050000}"/>
    <cellStyle name="Input 2 2 2 4 2 10" xfId="1013" xr:uid="{00000000-0005-0000-0000-00007E050000}"/>
    <cellStyle name="Input 2 2 2 4 2 11" xfId="1014" xr:uid="{00000000-0005-0000-0000-00007F050000}"/>
    <cellStyle name="Input 2 2 2 4 2 12" xfId="1015" xr:uid="{00000000-0005-0000-0000-000080050000}"/>
    <cellStyle name="Input 2 2 2 4 2 2" xfId="1016" xr:uid="{00000000-0005-0000-0000-000081050000}"/>
    <cellStyle name="Input 2 2 2 4 2 3" xfId="1017" xr:uid="{00000000-0005-0000-0000-000082050000}"/>
    <cellStyle name="Input 2 2 2 4 2 4" xfId="1018" xr:uid="{00000000-0005-0000-0000-000083050000}"/>
    <cellStyle name="Input 2 2 2 4 2 5" xfId="1019" xr:uid="{00000000-0005-0000-0000-000084050000}"/>
    <cellStyle name="Input 2 2 2 4 2 6" xfId="1020" xr:uid="{00000000-0005-0000-0000-000085050000}"/>
    <cellStyle name="Input 2 2 2 4 2 7" xfId="1021" xr:uid="{00000000-0005-0000-0000-000086050000}"/>
    <cellStyle name="Input 2 2 2 4 2 8" xfId="1022" xr:uid="{00000000-0005-0000-0000-000087050000}"/>
    <cellStyle name="Input 2 2 2 4 2 9" xfId="1023" xr:uid="{00000000-0005-0000-0000-000088050000}"/>
    <cellStyle name="Input 2 2 2 4 3" xfId="1024" xr:uid="{00000000-0005-0000-0000-000089050000}"/>
    <cellStyle name="Input 2 2 2 4 4" xfId="1025" xr:uid="{00000000-0005-0000-0000-00008A050000}"/>
    <cellStyle name="Input 2 2 2 4 5" xfId="1026" xr:uid="{00000000-0005-0000-0000-00008B050000}"/>
    <cellStyle name="Input 2 2 2 4 6" xfId="1027" xr:uid="{00000000-0005-0000-0000-00008C050000}"/>
    <cellStyle name="Input 2 2 2 4 7" xfId="1028" xr:uid="{00000000-0005-0000-0000-00008D050000}"/>
    <cellStyle name="Input 2 2 2 4 8" xfId="1029" xr:uid="{00000000-0005-0000-0000-00008E050000}"/>
    <cellStyle name="Input 2 2 2 4 9" xfId="1030" xr:uid="{00000000-0005-0000-0000-00008F050000}"/>
    <cellStyle name="Input 2 2 2 5" xfId="1031" xr:uid="{00000000-0005-0000-0000-000090050000}"/>
    <cellStyle name="Input 2 2 2 6" xfId="1032" xr:uid="{00000000-0005-0000-0000-000091050000}"/>
    <cellStyle name="Input 2 2 2 7" xfId="1033" xr:uid="{00000000-0005-0000-0000-000092050000}"/>
    <cellStyle name="Input 2 2 2 8" xfId="1034" xr:uid="{00000000-0005-0000-0000-000093050000}"/>
    <cellStyle name="Input 2 2 2 9" xfId="1035" xr:uid="{00000000-0005-0000-0000-000094050000}"/>
    <cellStyle name="Input 2 2 3" xfId="220" xr:uid="{00000000-0005-0000-0000-000095050000}"/>
    <cellStyle name="Input 2 2 3 10" xfId="1036" xr:uid="{00000000-0005-0000-0000-000096050000}"/>
    <cellStyle name="Input 2 2 3 11" xfId="1037" xr:uid="{00000000-0005-0000-0000-000097050000}"/>
    <cellStyle name="Input 2 2 3 12" xfId="1038" xr:uid="{00000000-0005-0000-0000-000098050000}"/>
    <cellStyle name="Input 2 2 3 13" xfId="1039" xr:uid="{00000000-0005-0000-0000-000099050000}"/>
    <cellStyle name="Input 2 2 3 2" xfId="239" xr:uid="{00000000-0005-0000-0000-00009A050000}"/>
    <cellStyle name="Input 2 2 3 2 10" xfId="1040" xr:uid="{00000000-0005-0000-0000-00009B050000}"/>
    <cellStyle name="Input 2 2 3 2 11" xfId="1041" xr:uid="{00000000-0005-0000-0000-00009C050000}"/>
    <cellStyle name="Input 2 2 3 2 12" xfId="1042" xr:uid="{00000000-0005-0000-0000-00009D050000}"/>
    <cellStyle name="Input 2 2 3 2 2" xfId="274" xr:uid="{00000000-0005-0000-0000-00009E050000}"/>
    <cellStyle name="Input 2 2 3 2 2 10" xfId="1043" xr:uid="{00000000-0005-0000-0000-00009F050000}"/>
    <cellStyle name="Input 2 2 3 2 2 11" xfId="1044" xr:uid="{00000000-0005-0000-0000-0000A0050000}"/>
    <cellStyle name="Input 2 2 3 2 2 12" xfId="1045" xr:uid="{00000000-0005-0000-0000-0000A1050000}"/>
    <cellStyle name="Input 2 2 3 2 2 13" xfId="1046" xr:uid="{00000000-0005-0000-0000-0000A2050000}"/>
    <cellStyle name="Input 2 2 3 2 2 2" xfId="388" xr:uid="{00000000-0005-0000-0000-0000A3050000}"/>
    <cellStyle name="Input 2 2 3 2 2 2 10" xfId="1047" xr:uid="{00000000-0005-0000-0000-0000A4050000}"/>
    <cellStyle name="Input 2 2 3 2 2 2 11" xfId="1048" xr:uid="{00000000-0005-0000-0000-0000A5050000}"/>
    <cellStyle name="Input 2 2 3 2 2 2 12" xfId="1049" xr:uid="{00000000-0005-0000-0000-0000A6050000}"/>
    <cellStyle name="Input 2 2 3 2 2 2 2" xfId="1050" xr:uid="{00000000-0005-0000-0000-0000A7050000}"/>
    <cellStyle name="Input 2 2 3 2 2 2 3" xfId="1051" xr:uid="{00000000-0005-0000-0000-0000A8050000}"/>
    <cellStyle name="Input 2 2 3 2 2 2 4" xfId="1052" xr:uid="{00000000-0005-0000-0000-0000A9050000}"/>
    <cellStyle name="Input 2 2 3 2 2 2 5" xfId="1053" xr:uid="{00000000-0005-0000-0000-0000AA050000}"/>
    <cellStyle name="Input 2 2 3 2 2 2 6" xfId="1054" xr:uid="{00000000-0005-0000-0000-0000AB050000}"/>
    <cellStyle name="Input 2 2 3 2 2 2 7" xfId="1055" xr:uid="{00000000-0005-0000-0000-0000AC050000}"/>
    <cellStyle name="Input 2 2 3 2 2 2 8" xfId="1056" xr:uid="{00000000-0005-0000-0000-0000AD050000}"/>
    <cellStyle name="Input 2 2 3 2 2 2 9" xfId="1057" xr:uid="{00000000-0005-0000-0000-0000AE050000}"/>
    <cellStyle name="Input 2 2 3 2 2 3" xfId="1058" xr:uid="{00000000-0005-0000-0000-0000AF050000}"/>
    <cellStyle name="Input 2 2 3 2 2 4" xfId="1059" xr:uid="{00000000-0005-0000-0000-0000B0050000}"/>
    <cellStyle name="Input 2 2 3 2 2 5" xfId="1060" xr:uid="{00000000-0005-0000-0000-0000B1050000}"/>
    <cellStyle name="Input 2 2 3 2 2 6" xfId="1061" xr:uid="{00000000-0005-0000-0000-0000B2050000}"/>
    <cellStyle name="Input 2 2 3 2 2 7" xfId="1062" xr:uid="{00000000-0005-0000-0000-0000B3050000}"/>
    <cellStyle name="Input 2 2 3 2 2 8" xfId="1063" xr:uid="{00000000-0005-0000-0000-0000B4050000}"/>
    <cellStyle name="Input 2 2 3 2 2 9" xfId="1064" xr:uid="{00000000-0005-0000-0000-0000B5050000}"/>
    <cellStyle name="Input 2 2 3 2 3" xfId="1065" xr:uid="{00000000-0005-0000-0000-0000B6050000}"/>
    <cellStyle name="Input 2 2 3 2 4" xfId="1066" xr:uid="{00000000-0005-0000-0000-0000B7050000}"/>
    <cellStyle name="Input 2 2 3 2 5" xfId="1067" xr:uid="{00000000-0005-0000-0000-0000B8050000}"/>
    <cellStyle name="Input 2 2 3 2 6" xfId="1068" xr:uid="{00000000-0005-0000-0000-0000B9050000}"/>
    <cellStyle name="Input 2 2 3 2 7" xfId="1069" xr:uid="{00000000-0005-0000-0000-0000BA050000}"/>
    <cellStyle name="Input 2 2 3 2 8" xfId="1070" xr:uid="{00000000-0005-0000-0000-0000BB050000}"/>
    <cellStyle name="Input 2 2 3 2 9" xfId="1071" xr:uid="{00000000-0005-0000-0000-0000BC050000}"/>
    <cellStyle name="Input 2 2 3 3" xfId="256" xr:uid="{00000000-0005-0000-0000-0000BD050000}"/>
    <cellStyle name="Input 2 2 3 3 10" xfId="1072" xr:uid="{00000000-0005-0000-0000-0000BE050000}"/>
    <cellStyle name="Input 2 2 3 3 11" xfId="1073" xr:uid="{00000000-0005-0000-0000-0000BF050000}"/>
    <cellStyle name="Input 2 2 3 3 12" xfId="1074" xr:uid="{00000000-0005-0000-0000-0000C0050000}"/>
    <cellStyle name="Input 2 2 3 3 13" xfId="1075" xr:uid="{00000000-0005-0000-0000-0000C1050000}"/>
    <cellStyle name="Input 2 2 3 3 2" xfId="370" xr:uid="{00000000-0005-0000-0000-0000C2050000}"/>
    <cellStyle name="Input 2 2 3 3 2 10" xfId="1076" xr:uid="{00000000-0005-0000-0000-0000C3050000}"/>
    <cellStyle name="Input 2 2 3 3 2 11" xfId="1077" xr:uid="{00000000-0005-0000-0000-0000C4050000}"/>
    <cellStyle name="Input 2 2 3 3 2 12" xfId="1078" xr:uid="{00000000-0005-0000-0000-0000C5050000}"/>
    <cellStyle name="Input 2 2 3 3 2 2" xfId="1079" xr:uid="{00000000-0005-0000-0000-0000C6050000}"/>
    <cellStyle name="Input 2 2 3 3 2 3" xfId="1080" xr:uid="{00000000-0005-0000-0000-0000C7050000}"/>
    <cellStyle name="Input 2 2 3 3 2 4" xfId="1081" xr:uid="{00000000-0005-0000-0000-0000C8050000}"/>
    <cellStyle name="Input 2 2 3 3 2 5" xfId="1082" xr:uid="{00000000-0005-0000-0000-0000C9050000}"/>
    <cellStyle name="Input 2 2 3 3 2 6" xfId="1083" xr:uid="{00000000-0005-0000-0000-0000CA050000}"/>
    <cellStyle name="Input 2 2 3 3 2 7" xfId="1084" xr:uid="{00000000-0005-0000-0000-0000CB050000}"/>
    <cellStyle name="Input 2 2 3 3 2 8" xfId="1085" xr:uid="{00000000-0005-0000-0000-0000CC050000}"/>
    <cellStyle name="Input 2 2 3 3 2 9" xfId="1086" xr:uid="{00000000-0005-0000-0000-0000CD050000}"/>
    <cellStyle name="Input 2 2 3 3 3" xfId="1087" xr:uid="{00000000-0005-0000-0000-0000CE050000}"/>
    <cellStyle name="Input 2 2 3 3 4" xfId="1088" xr:uid="{00000000-0005-0000-0000-0000CF050000}"/>
    <cellStyle name="Input 2 2 3 3 5" xfId="1089" xr:uid="{00000000-0005-0000-0000-0000D0050000}"/>
    <cellStyle name="Input 2 2 3 3 6" xfId="1090" xr:uid="{00000000-0005-0000-0000-0000D1050000}"/>
    <cellStyle name="Input 2 2 3 3 7" xfId="1091" xr:uid="{00000000-0005-0000-0000-0000D2050000}"/>
    <cellStyle name="Input 2 2 3 3 8" xfId="1092" xr:uid="{00000000-0005-0000-0000-0000D3050000}"/>
    <cellStyle name="Input 2 2 3 3 9" xfId="1093" xr:uid="{00000000-0005-0000-0000-0000D4050000}"/>
    <cellStyle name="Input 2 2 3 4" xfId="1094" xr:uid="{00000000-0005-0000-0000-0000D5050000}"/>
    <cellStyle name="Input 2 2 3 5" xfId="1095" xr:uid="{00000000-0005-0000-0000-0000D6050000}"/>
    <cellStyle name="Input 2 2 3 6" xfId="1096" xr:uid="{00000000-0005-0000-0000-0000D7050000}"/>
    <cellStyle name="Input 2 2 3 7" xfId="1097" xr:uid="{00000000-0005-0000-0000-0000D8050000}"/>
    <cellStyle name="Input 2 2 3 8" xfId="1098" xr:uid="{00000000-0005-0000-0000-0000D9050000}"/>
    <cellStyle name="Input 2 2 3 9" xfId="1099" xr:uid="{00000000-0005-0000-0000-0000DA050000}"/>
    <cellStyle name="Input 2 2 4" xfId="208" xr:uid="{00000000-0005-0000-0000-0000DB050000}"/>
    <cellStyle name="Input 2 2 4 10" xfId="1100" xr:uid="{00000000-0005-0000-0000-0000DC050000}"/>
    <cellStyle name="Input 2 2 4 11" xfId="1101" xr:uid="{00000000-0005-0000-0000-0000DD050000}"/>
    <cellStyle name="Input 2 2 4 12" xfId="1102" xr:uid="{00000000-0005-0000-0000-0000DE050000}"/>
    <cellStyle name="Input 2 2 4 2" xfId="259" xr:uid="{00000000-0005-0000-0000-0000DF050000}"/>
    <cellStyle name="Input 2 2 4 2 10" xfId="1103" xr:uid="{00000000-0005-0000-0000-0000E0050000}"/>
    <cellStyle name="Input 2 2 4 2 11" xfId="1104" xr:uid="{00000000-0005-0000-0000-0000E1050000}"/>
    <cellStyle name="Input 2 2 4 2 12" xfId="1105" xr:uid="{00000000-0005-0000-0000-0000E2050000}"/>
    <cellStyle name="Input 2 2 4 2 13" xfId="1106" xr:uid="{00000000-0005-0000-0000-0000E3050000}"/>
    <cellStyle name="Input 2 2 4 2 2" xfId="373" xr:uid="{00000000-0005-0000-0000-0000E4050000}"/>
    <cellStyle name="Input 2 2 4 2 2 10" xfId="1107" xr:uid="{00000000-0005-0000-0000-0000E5050000}"/>
    <cellStyle name="Input 2 2 4 2 2 11" xfId="1108" xr:uid="{00000000-0005-0000-0000-0000E6050000}"/>
    <cellStyle name="Input 2 2 4 2 2 12" xfId="1109" xr:uid="{00000000-0005-0000-0000-0000E7050000}"/>
    <cellStyle name="Input 2 2 4 2 2 2" xfId="1110" xr:uid="{00000000-0005-0000-0000-0000E8050000}"/>
    <cellStyle name="Input 2 2 4 2 2 3" xfId="1111" xr:uid="{00000000-0005-0000-0000-0000E9050000}"/>
    <cellStyle name="Input 2 2 4 2 2 4" xfId="1112" xr:uid="{00000000-0005-0000-0000-0000EA050000}"/>
    <cellStyle name="Input 2 2 4 2 2 5" xfId="1113" xr:uid="{00000000-0005-0000-0000-0000EB050000}"/>
    <cellStyle name="Input 2 2 4 2 2 6" xfId="1114" xr:uid="{00000000-0005-0000-0000-0000EC050000}"/>
    <cellStyle name="Input 2 2 4 2 2 7" xfId="1115" xr:uid="{00000000-0005-0000-0000-0000ED050000}"/>
    <cellStyle name="Input 2 2 4 2 2 8" xfId="1116" xr:uid="{00000000-0005-0000-0000-0000EE050000}"/>
    <cellStyle name="Input 2 2 4 2 2 9" xfId="1117" xr:uid="{00000000-0005-0000-0000-0000EF050000}"/>
    <cellStyle name="Input 2 2 4 2 3" xfId="1118" xr:uid="{00000000-0005-0000-0000-0000F0050000}"/>
    <cellStyle name="Input 2 2 4 2 4" xfId="1119" xr:uid="{00000000-0005-0000-0000-0000F1050000}"/>
    <cellStyle name="Input 2 2 4 2 5" xfId="1120" xr:uid="{00000000-0005-0000-0000-0000F2050000}"/>
    <cellStyle name="Input 2 2 4 2 6" xfId="1121" xr:uid="{00000000-0005-0000-0000-0000F3050000}"/>
    <cellStyle name="Input 2 2 4 2 7" xfId="1122" xr:uid="{00000000-0005-0000-0000-0000F4050000}"/>
    <cellStyle name="Input 2 2 4 2 8" xfId="1123" xr:uid="{00000000-0005-0000-0000-0000F5050000}"/>
    <cellStyle name="Input 2 2 4 2 9" xfId="1124" xr:uid="{00000000-0005-0000-0000-0000F6050000}"/>
    <cellStyle name="Input 2 2 4 3" xfId="1125" xr:uid="{00000000-0005-0000-0000-0000F7050000}"/>
    <cellStyle name="Input 2 2 4 4" xfId="1126" xr:uid="{00000000-0005-0000-0000-0000F8050000}"/>
    <cellStyle name="Input 2 2 4 5" xfId="1127" xr:uid="{00000000-0005-0000-0000-0000F9050000}"/>
    <cellStyle name="Input 2 2 4 6" xfId="1128" xr:uid="{00000000-0005-0000-0000-0000FA050000}"/>
    <cellStyle name="Input 2 2 4 7" xfId="1129" xr:uid="{00000000-0005-0000-0000-0000FB050000}"/>
    <cellStyle name="Input 2 2 4 8" xfId="1130" xr:uid="{00000000-0005-0000-0000-0000FC050000}"/>
    <cellStyle name="Input 2 2 4 9" xfId="1131" xr:uid="{00000000-0005-0000-0000-0000FD050000}"/>
    <cellStyle name="Input 2 2 5" xfId="247" xr:uid="{00000000-0005-0000-0000-0000FE050000}"/>
    <cellStyle name="Input 2 2 5 10" xfId="1132" xr:uid="{00000000-0005-0000-0000-0000FF050000}"/>
    <cellStyle name="Input 2 2 5 11" xfId="1133" xr:uid="{00000000-0005-0000-0000-000000060000}"/>
    <cellStyle name="Input 2 2 5 12" xfId="1134" xr:uid="{00000000-0005-0000-0000-000001060000}"/>
    <cellStyle name="Input 2 2 5 13" xfId="1135" xr:uid="{00000000-0005-0000-0000-000002060000}"/>
    <cellStyle name="Input 2 2 5 2" xfId="361" xr:uid="{00000000-0005-0000-0000-000003060000}"/>
    <cellStyle name="Input 2 2 5 2 10" xfId="1136" xr:uid="{00000000-0005-0000-0000-000004060000}"/>
    <cellStyle name="Input 2 2 5 2 11" xfId="1137" xr:uid="{00000000-0005-0000-0000-000005060000}"/>
    <cellStyle name="Input 2 2 5 2 12" xfId="1138" xr:uid="{00000000-0005-0000-0000-000006060000}"/>
    <cellStyle name="Input 2 2 5 2 2" xfId="1139" xr:uid="{00000000-0005-0000-0000-000007060000}"/>
    <cellStyle name="Input 2 2 5 2 3" xfId="1140" xr:uid="{00000000-0005-0000-0000-000008060000}"/>
    <cellStyle name="Input 2 2 5 2 4" xfId="1141" xr:uid="{00000000-0005-0000-0000-000009060000}"/>
    <cellStyle name="Input 2 2 5 2 5" xfId="1142" xr:uid="{00000000-0005-0000-0000-00000A060000}"/>
    <cellStyle name="Input 2 2 5 2 6" xfId="1143" xr:uid="{00000000-0005-0000-0000-00000B060000}"/>
    <cellStyle name="Input 2 2 5 2 7" xfId="1144" xr:uid="{00000000-0005-0000-0000-00000C060000}"/>
    <cellStyle name="Input 2 2 5 2 8" xfId="1145" xr:uid="{00000000-0005-0000-0000-00000D060000}"/>
    <cellStyle name="Input 2 2 5 2 9" xfId="1146" xr:uid="{00000000-0005-0000-0000-00000E060000}"/>
    <cellStyle name="Input 2 2 5 3" xfId="1147" xr:uid="{00000000-0005-0000-0000-00000F060000}"/>
    <cellStyle name="Input 2 2 5 4" xfId="1148" xr:uid="{00000000-0005-0000-0000-000010060000}"/>
    <cellStyle name="Input 2 2 5 5" xfId="1149" xr:uid="{00000000-0005-0000-0000-000011060000}"/>
    <cellStyle name="Input 2 2 5 6" xfId="1150" xr:uid="{00000000-0005-0000-0000-000012060000}"/>
    <cellStyle name="Input 2 2 5 7" xfId="1151" xr:uid="{00000000-0005-0000-0000-000013060000}"/>
    <cellStyle name="Input 2 2 5 8" xfId="1152" xr:uid="{00000000-0005-0000-0000-000014060000}"/>
    <cellStyle name="Input 2 2 5 9" xfId="1153" xr:uid="{00000000-0005-0000-0000-000015060000}"/>
    <cellStyle name="Input 2 2 6" xfId="1154" xr:uid="{00000000-0005-0000-0000-000016060000}"/>
    <cellStyle name="Input 2 2 7" xfId="1155" xr:uid="{00000000-0005-0000-0000-000017060000}"/>
    <cellStyle name="Input 2 2 8" xfId="1156" xr:uid="{00000000-0005-0000-0000-000018060000}"/>
    <cellStyle name="Input 2 2 9" xfId="1157" xr:uid="{00000000-0005-0000-0000-000019060000}"/>
    <cellStyle name="Input 2 3" xfId="154" xr:uid="{00000000-0005-0000-0000-00001A060000}"/>
    <cellStyle name="Input 2 3 10" xfId="1158" xr:uid="{00000000-0005-0000-0000-00001B060000}"/>
    <cellStyle name="Input 2 3 11" xfId="1159" xr:uid="{00000000-0005-0000-0000-00001C060000}"/>
    <cellStyle name="Input 2 3 12" xfId="1160" xr:uid="{00000000-0005-0000-0000-00001D060000}"/>
    <cellStyle name="Input 2 3 13" xfId="1161" xr:uid="{00000000-0005-0000-0000-00001E060000}"/>
    <cellStyle name="Input 2 3 2" xfId="341" xr:uid="{00000000-0005-0000-0000-00001F060000}"/>
    <cellStyle name="Input 2 3 2 10" xfId="1162" xr:uid="{00000000-0005-0000-0000-000020060000}"/>
    <cellStyle name="Input 2 3 2 11" xfId="1163" xr:uid="{00000000-0005-0000-0000-000021060000}"/>
    <cellStyle name="Input 2 3 2 12" xfId="1164" xr:uid="{00000000-0005-0000-0000-000022060000}"/>
    <cellStyle name="Input 2 3 2 2" xfId="1165" xr:uid="{00000000-0005-0000-0000-000023060000}"/>
    <cellStyle name="Input 2 3 2 3" xfId="1166" xr:uid="{00000000-0005-0000-0000-000024060000}"/>
    <cellStyle name="Input 2 3 2 4" xfId="1167" xr:uid="{00000000-0005-0000-0000-000025060000}"/>
    <cellStyle name="Input 2 3 2 5" xfId="1168" xr:uid="{00000000-0005-0000-0000-000026060000}"/>
    <cellStyle name="Input 2 3 2 6" xfId="1169" xr:uid="{00000000-0005-0000-0000-000027060000}"/>
    <cellStyle name="Input 2 3 2 7" xfId="1170" xr:uid="{00000000-0005-0000-0000-000028060000}"/>
    <cellStyle name="Input 2 3 2 8" xfId="1171" xr:uid="{00000000-0005-0000-0000-000029060000}"/>
    <cellStyle name="Input 2 3 2 9" xfId="1172" xr:uid="{00000000-0005-0000-0000-00002A060000}"/>
    <cellStyle name="Input 2 3 3" xfId="1173" xr:uid="{00000000-0005-0000-0000-00002B060000}"/>
    <cellStyle name="Input 2 3 4" xfId="1174" xr:uid="{00000000-0005-0000-0000-00002C060000}"/>
    <cellStyle name="Input 2 3 5" xfId="1175" xr:uid="{00000000-0005-0000-0000-00002D060000}"/>
    <cellStyle name="Input 2 3 6" xfId="1176" xr:uid="{00000000-0005-0000-0000-00002E060000}"/>
    <cellStyle name="Input 2 3 7" xfId="1177" xr:uid="{00000000-0005-0000-0000-00002F060000}"/>
    <cellStyle name="Input 2 3 8" xfId="1178" xr:uid="{00000000-0005-0000-0000-000030060000}"/>
    <cellStyle name="Input 2 3 9" xfId="1179" xr:uid="{00000000-0005-0000-0000-000031060000}"/>
    <cellStyle name="Input 3" xfId="316" xr:uid="{00000000-0005-0000-0000-000032060000}"/>
    <cellStyle name="Input 3 10" xfId="1180" xr:uid="{00000000-0005-0000-0000-000033060000}"/>
    <cellStyle name="Input 3 11" xfId="1181" xr:uid="{00000000-0005-0000-0000-000034060000}"/>
    <cellStyle name="Input 3 12" xfId="1182" xr:uid="{00000000-0005-0000-0000-000035060000}"/>
    <cellStyle name="Input 3 2" xfId="1183" xr:uid="{00000000-0005-0000-0000-000036060000}"/>
    <cellStyle name="Input 3 3" xfId="1184" xr:uid="{00000000-0005-0000-0000-000037060000}"/>
    <cellStyle name="Input 3 4" xfId="1185" xr:uid="{00000000-0005-0000-0000-000038060000}"/>
    <cellStyle name="Input 3 5" xfId="1186" xr:uid="{00000000-0005-0000-0000-000039060000}"/>
    <cellStyle name="Input 3 6" xfId="1187" xr:uid="{00000000-0005-0000-0000-00003A060000}"/>
    <cellStyle name="Input 3 7" xfId="1188" xr:uid="{00000000-0005-0000-0000-00003B060000}"/>
    <cellStyle name="Input 3 8" xfId="1189" xr:uid="{00000000-0005-0000-0000-00003C060000}"/>
    <cellStyle name="Input 3 9" xfId="1190" xr:uid="{00000000-0005-0000-0000-00003D060000}"/>
    <cellStyle name="Input 4" xfId="430" xr:uid="{00000000-0005-0000-0000-00003E060000}"/>
    <cellStyle name="Input 4 10" xfId="1191" xr:uid="{00000000-0005-0000-0000-00003F060000}"/>
    <cellStyle name="Input 4 11" xfId="1192" xr:uid="{00000000-0005-0000-0000-000040060000}"/>
    <cellStyle name="Input 4 12" xfId="1193" xr:uid="{00000000-0005-0000-0000-000041060000}"/>
    <cellStyle name="Input 4 2" xfId="1194" xr:uid="{00000000-0005-0000-0000-000042060000}"/>
    <cellStyle name="Input 4 3" xfId="1195" xr:uid="{00000000-0005-0000-0000-000043060000}"/>
    <cellStyle name="Input 4 4" xfId="1196" xr:uid="{00000000-0005-0000-0000-000044060000}"/>
    <cellStyle name="Input 4 5" xfId="1197" xr:uid="{00000000-0005-0000-0000-000045060000}"/>
    <cellStyle name="Input 4 6" xfId="1198" xr:uid="{00000000-0005-0000-0000-000046060000}"/>
    <cellStyle name="Input 4 7" xfId="1199" xr:uid="{00000000-0005-0000-0000-000047060000}"/>
    <cellStyle name="Input 4 8" xfId="1200" xr:uid="{00000000-0005-0000-0000-000048060000}"/>
    <cellStyle name="Input 4 9" xfId="1201" xr:uid="{00000000-0005-0000-0000-000049060000}"/>
    <cellStyle name="Input 5" xfId="1202" xr:uid="{00000000-0005-0000-0000-00004A060000}"/>
    <cellStyle name="Input 6" xfId="1203" xr:uid="{00000000-0005-0000-0000-00004B060000}"/>
    <cellStyle name="Input 7" xfId="1204" xr:uid="{00000000-0005-0000-0000-00004C060000}"/>
    <cellStyle name="Input 8" xfId="1205" xr:uid="{00000000-0005-0000-0000-00004D060000}"/>
    <cellStyle name="Input 9" xfId="1206" xr:uid="{00000000-0005-0000-0000-00004E060000}"/>
    <cellStyle name="Linked Cell" xfId="41" builtinId="24" customBuiltin="1"/>
    <cellStyle name="Linked Cell 2" xfId="69" xr:uid="{00000000-0005-0000-0000-000050060000}"/>
    <cellStyle name="Linked Cell 2 2" xfId="155" xr:uid="{00000000-0005-0000-0000-000051060000}"/>
    <cellStyle name="Linked Cell 3" xfId="317" xr:uid="{00000000-0005-0000-0000-000052060000}"/>
    <cellStyle name="Linked Cell 4" xfId="431" xr:uid="{00000000-0005-0000-0000-000053060000}"/>
    <cellStyle name="Linked Cell 5" xfId="2690" xr:uid="{00000000-0005-0000-0000-000054060000}"/>
    <cellStyle name="MS_Arabic" xfId="42" xr:uid="{00000000-0005-0000-0000-000055060000}"/>
    <cellStyle name="Neutral" xfId="43" builtinId="28" customBuiltin="1"/>
    <cellStyle name="Neutral 2" xfId="65" xr:uid="{00000000-0005-0000-0000-000057060000}"/>
    <cellStyle name="Neutral 2 2" xfId="156" xr:uid="{00000000-0005-0000-0000-000058060000}"/>
    <cellStyle name="Neutral 3" xfId="318" xr:uid="{00000000-0005-0000-0000-000059060000}"/>
    <cellStyle name="Neutral 4" xfId="432" xr:uid="{00000000-0005-0000-0000-00005A060000}"/>
    <cellStyle name="Neutral 5" xfId="2691" xr:uid="{00000000-0005-0000-0000-00005B060000}"/>
    <cellStyle name="Normal" xfId="0" builtinId="0"/>
    <cellStyle name="Normal 10" xfId="2171" xr:uid="{00000000-0005-0000-0000-00005D060000}"/>
    <cellStyle name="Normal 11" xfId="2654" xr:uid="{00000000-0005-0000-0000-00005E060000}"/>
    <cellStyle name="Normal 12" xfId="2652" xr:uid="{00000000-0005-0000-0000-00005F060000}"/>
    <cellStyle name="Normal 13" xfId="3658" xr:uid="{00000000-0005-0000-0000-000060060000}"/>
    <cellStyle name="Normal 14" xfId="3663" xr:uid="{C97E6C76-FE9D-486A-A83A-A55687481C7F}"/>
    <cellStyle name="Normal 2" xfId="44" xr:uid="{00000000-0005-0000-0000-000061060000}"/>
    <cellStyle name="Normal 2 2" xfId="54" xr:uid="{00000000-0005-0000-0000-000062060000}"/>
    <cellStyle name="Normal 2 2 2" xfId="158" xr:uid="{00000000-0005-0000-0000-000063060000}"/>
    <cellStyle name="Normal 2 2 3" xfId="157" xr:uid="{00000000-0005-0000-0000-000064060000}"/>
    <cellStyle name="Normal 2 3" xfId="159" xr:uid="{00000000-0005-0000-0000-000065060000}"/>
    <cellStyle name="Normal 2 3 2" xfId="160" xr:uid="{00000000-0005-0000-0000-000066060000}"/>
    <cellStyle name="Normal 2 4" xfId="45" xr:uid="{00000000-0005-0000-0000-000067060000}"/>
    <cellStyle name="Normal 2 4 2" xfId="190" xr:uid="{00000000-0005-0000-0000-000068060000}"/>
    <cellStyle name="Normal 2 4 3" xfId="319" xr:uid="{00000000-0005-0000-0000-000069060000}"/>
    <cellStyle name="Normal 2 5" xfId="101" xr:uid="{00000000-0005-0000-0000-00006A060000}"/>
    <cellStyle name="Normal 2 6" xfId="2692" xr:uid="{00000000-0005-0000-0000-00006B060000}"/>
    <cellStyle name="Normal 2 7" xfId="2653" xr:uid="{00000000-0005-0000-0000-00006C060000}"/>
    <cellStyle name="Normal 2 8" xfId="3659" xr:uid="{00000000-0005-0000-0000-00006D060000}"/>
    <cellStyle name="Normal 3" xfId="52" xr:uid="{00000000-0005-0000-0000-00006E060000}"/>
    <cellStyle name="Normal 3 2" xfId="109" xr:uid="{00000000-0005-0000-0000-00006F060000}"/>
    <cellStyle name="Normal 3 3" xfId="199" xr:uid="{00000000-0005-0000-0000-000070060000}"/>
    <cellStyle name="Normal 3 3 2" xfId="353" xr:uid="{00000000-0005-0000-0000-000071060000}"/>
    <cellStyle name="Normal 3 3 2 2" xfId="493" xr:uid="{00000000-0005-0000-0000-000072060000}"/>
    <cellStyle name="Normal 3 3 2 2 2" xfId="1207" xr:uid="{00000000-0005-0000-0000-000073060000}"/>
    <cellStyle name="Normal 3 3 2 2 2 2" xfId="2436" xr:uid="{00000000-0005-0000-0000-000074060000}"/>
    <cellStyle name="Normal 3 3 2 2 2 2 2" xfId="3442" xr:uid="{00000000-0005-0000-0000-000075060000}"/>
    <cellStyle name="Normal 3 3 2 2 2 3" xfId="2962" xr:uid="{00000000-0005-0000-0000-000076060000}"/>
    <cellStyle name="Normal 3 3 2 2 3" xfId="1208" xr:uid="{00000000-0005-0000-0000-000077060000}"/>
    <cellStyle name="Normal 3 3 2 2 3 2" xfId="2437" xr:uid="{00000000-0005-0000-0000-000078060000}"/>
    <cellStyle name="Normal 3 3 2 2 3 2 2" xfId="3443" xr:uid="{00000000-0005-0000-0000-000079060000}"/>
    <cellStyle name="Normal 3 3 2 2 3 3" xfId="2963" xr:uid="{00000000-0005-0000-0000-00007A060000}"/>
    <cellStyle name="Normal 3 3 2 2 4" xfId="1209" xr:uid="{00000000-0005-0000-0000-00007B060000}"/>
    <cellStyle name="Normal 3 3 2 2 4 2" xfId="2438" xr:uid="{00000000-0005-0000-0000-00007C060000}"/>
    <cellStyle name="Normal 3 3 2 2 4 2 2" xfId="3444" xr:uid="{00000000-0005-0000-0000-00007D060000}"/>
    <cellStyle name="Normal 3 3 2 2 4 3" xfId="2964" xr:uid="{00000000-0005-0000-0000-00007E060000}"/>
    <cellStyle name="Normal 3 3 2 2 5" xfId="2285" xr:uid="{00000000-0005-0000-0000-00007F060000}"/>
    <cellStyle name="Normal 3 3 2 2 5 2" xfId="3291" xr:uid="{00000000-0005-0000-0000-000080060000}"/>
    <cellStyle name="Normal 3 3 2 2 6" xfId="2811" xr:uid="{00000000-0005-0000-0000-000081060000}"/>
    <cellStyle name="Normal 3 3 2 3" xfId="1210" xr:uid="{00000000-0005-0000-0000-000082060000}"/>
    <cellStyle name="Normal 3 3 2 3 2" xfId="2439" xr:uid="{00000000-0005-0000-0000-000083060000}"/>
    <cellStyle name="Normal 3 3 2 3 2 2" xfId="3445" xr:uid="{00000000-0005-0000-0000-000084060000}"/>
    <cellStyle name="Normal 3 3 2 3 3" xfId="2965" xr:uid="{00000000-0005-0000-0000-000085060000}"/>
    <cellStyle name="Normal 3 3 2 4" xfId="1211" xr:uid="{00000000-0005-0000-0000-000086060000}"/>
    <cellStyle name="Normal 3 3 2 4 2" xfId="2440" xr:uid="{00000000-0005-0000-0000-000087060000}"/>
    <cellStyle name="Normal 3 3 2 4 2 2" xfId="3446" xr:uid="{00000000-0005-0000-0000-000088060000}"/>
    <cellStyle name="Normal 3 3 2 4 3" xfId="2966" xr:uid="{00000000-0005-0000-0000-000089060000}"/>
    <cellStyle name="Normal 3 3 2 5" xfId="1212" xr:uid="{00000000-0005-0000-0000-00008A060000}"/>
    <cellStyle name="Normal 3 3 2 5 2" xfId="2441" xr:uid="{00000000-0005-0000-0000-00008B060000}"/>
    <cellStyle name="Normal 3 3 2 5 2 2" xfId="3447" xr:uid="{00000000-0005-0000-0000-00008C060000}"/>
    <cellStyle name="Normal 3 3 2 5 3" xfId="2967" xr:uid="{00000000-0005-0000-0000-00008D060000}"/>
    <cellStyle name="Normal 3 3 2 6" xfId="2225" xr:uid="{00000000-0005-0000-0000-00008E060000}"/>
    <cellStyle name="Normal 3 3 2 6 2" xfId="3231" xr:uid="{00000000-0005-0000-0000-00008F060000}"/>
    <cellStyle name="Normal 3 3 2 7" xfId="2751" xr:uid="{00000000-0005-0000-0000-000090060000}"/>
    <cellStyle name="Normal 3 3 3" xfId="461" xr:uid="{00000000-0005-0000-0000-000091060000}"/>
    <cellStyle name="Normal 3 3 3 2" xfId="1213" xr:uid="{00000000-0005-0000-0000-000092060000}"/>
    <cellStyle name="Normal 3 3 3 2 2" xfId="2442" xr:uid="{00000000-0005-0000-0000-000093060000}"/>
    <cellStyle name="Normal 3 3 3 2 2 2" xfId="3448" xr:uid="{00000000-0005-0000-0000-000094060000}"/>
    <cellStyle name="Normal 3 3 3 2 3" xfId="2968" xr:uid="{00000000-0005-0000-0000-000095060000}"/>
    <cellStyle name="Normal 3 3 3 3" xfId="1214" xr:uid="{00000000-0005-0000-0000-000096060000}"/>
    <cellStyle name="Normal 3 3 3 3 2" xfId="2443" xr:uid="{00000000-0005-0000-0000-000097060000}"/>
    <cellStyle name="Normal 3 3 3 3 2 2" xfId="3449" xr:uid="{00000000-0005-0000-0000-000098060000}"/>
    <cellStyle name="Normal 3 3 3 3 3" xfId="2969" xr:uid="{00000000-0005-0000-0000-000099060000}"/>
    <cellStyle name="Normal 3 3 3 4" xfId="1215" xr:uid="{00000000-0005-0000-0000-00009A060000}"/>
    <cellStyle name="Normal 3 3 3 4 2" xfId="2444" xr:uid="{00000000-0005-0000-0000-00009B060000}"/>
    <cellStyle name="Normal 3 3 3 4 2 2" xfId="3450" xr:uid="{00000000-0005-0000-0000-00009C060000}"/>
    <cellStyle name="Normal 3 3 3 4 3" xfId="2970" xr:uid="{00000000-0005-0000-0000-00009D060000}"/>
    <cellStyle name="Normal 3 3 3 5" xfId="2255" xr:uid="{00000000-0005-0000-0000-00009E060000}"/>
    <cellStyle name="Normal 3 3 3 5 2" xfId="3261" xr:uid="{00000000-0005-0000-0000-00009F060000}"/>
    <cellStyle name="Normal 3 3 3 6" xfId="2781" xr:uid="{00000000-0005-0000-0000-0000A0060000}"/>
    <cellStyle name="Normal 3 3 4" xfId="1216" xr:uid="{00000000-0005-0000-0000-0000A1060000}"/>
    <cellStyle name="Normal 3 3 4 2" xfId="2445" xr:uid="{00000000-0005-0000-0000-0000A2060000}"/>
    <cellStyle name="Normal 3 3 4 2 2" xfId="3451" xr:uid="{00000000-0005-0000-0000-0000A3060000}"/>
    <cellStyle name="Normal 3 3 4 3" xfId="2971" xr:uid="{00000000-0005-0000-0000-0000A4060000}"/>
    <cellStyle name="Normal 3 3 5" xfId="1217" xr:uid="{00000000-0005-0000-0000-0000A5060000}"/>
    <cellStyle name="Normal 3 3 5 2" xfId="2446" xr:uid="{00000000-0005-0000-0000-0000A6060000}"/>
    <cellStyle name="Normal 3 3 5 2 2" xfId="3452" xr:uid="{00000000-0005-0000-0000-0000A7060000}"/>
    <cellStyle name="Normal 3 3 5 3" xfId="2972" xr:uid="{00000000-0005-0000-0000-0000A8060000}"/>
    <cellStyle name="Normal 3 3 6" xfId="1218" xr:uid="{00000000-0005-0000-0000-0000A9060000}"/>
    <cellStyle name="Normal 3 3 6 2" xfId="2447" xr:uid="{00000000-0005-0000-0000-0000AA060000}"/>
    <cellStyle name="Normal 3 3 6 2 2" xfId="3453" xr:uid="{00000000-0005-0000-0000-0000AB060000}"/>
    <cellStyle name="Normal 3 3 6 3" xfId="2973" xr:uid="{00000000-0005-0000-0000-0000AC060000}"/>
    <cellStyle name="Normal 3 3 7" xfId="2195" xr:uid="{00000000-0005-0000-0000-0000AD060000}"/>
    <cellStyle name="Normal 3 3 7 2" xfId="3201" xr:uid="{00000000-0005-0000-0000-0000AE060000}"/>
    <cellStyle name="Normal 3 3 8" xfId="2721" xr:uid="{00000000-0005-0000-0000-0000AF060000}"/>
    <cellStyle name="Normal 3 4" xfId="100" xr:uid="{00000000-0005-0000-0000-0000B0060000}"/>
    <cellStyle name="Normal 3 5" xfId="3660" xr:uid="{00000000-0005-0000-0000-0000B1060000}"/>
    <cellStyle name="Normal 38 4" xfId="161" xr:uid="{00000000-0005-0000-0000-0000B2060000}"/>
    <cellStyle name="Normal 4" xfId="57" xr:uid="{00000000-0005-0000-0000-0000B3060000}"/>
    <cellStyle name="Normal 4 10" xfId="1219" xr:uid="{00000000-0005-0000-0000-0000B4060000}"/>
    <cellStyle name="Normal 4 10 2" xfId="2448" xr:uid="{00000000-0005-0000-0000-0000B5060000}"/>
    <cellStyle name="Normal 4 10 2 2" xfId="3454" xr:uid="{00000000-0005-0000-0000-0000B6060000}"/>
    <cellStyle name="Normal 4 10 3" xfId="2974" xr:uid="{00000000-0005-0000-0000-0000B7060000}"/>
    <cellStyle name="Normal 4 11" xfId="2172" xr:uid="{00000000-0005-0000-0000-0000B8060000}"/>
    <cellStyle name="Normal 4 11 2" xfId="3178" xr:uid="{00000000-0005-0000-0000-0000B9060000}"/>
    <cellStyle name="Normal 4 12" xfId="2698" xr:uid="{00000000-0005-0000-0000-0000BA060000}"/>
    <cellStyle name="Normal 4 2" xfId="162" xr:uid="{00000000-0005-0000-0000-0000BB060000}"/>
    <cellStyle name="Normal 4 2 2" xfId="210" xr:uid="{00000000-0005-0000-0000-0000BC060000}"/>
    <cellStyle name="Normal 4 2 2 2" xfId="355" xr:uid="{00000000-0005-0000-0000-0000BD060000}"/>
    <cellStyle name="Normal 4 2 2 2 2" xfId="495" xr:uid="{00000000-0005-0000-0000-0000BE060000}"/>
    <cellStyle name="Normal 4 2 2 2 2 2" xfId="1220" xr:uid="{00000000-0005-0000-0000-0000BF060000}"/>
    <cellStyle name="Normal 4 2 2 2 2 2 2" xfId="2449" xr:uid="{00000000-0005-0000-0000-0000C0060000}"/>
    <cellStyle name="Normal 4 2 2 2 2 2 2 2" xfId="3455" xr:uid="{00000000-0005-0000-0000-0000C1060000}"/>
    <cellStyle name="Normal 4 2 2 2 2 2 3" xfId="2975" xr:uid="{00000000-0005-0000-0000-0000C2060000}"/>
    <cellStyle name="Normal 4 2 2 2 2 3" xfId="1221" xr:uid="{00000000-0005-0000-0000-0000C3060000}"/>
    <cellStyle name="Normal 4 2 2 2 2 3 2" xfId="2450" xr:uid="{00000000-0005-0000-0000-0000C4060000}"/>
    <cellStyle name="Normal 4 2 2 2 2 3 2 2" xfId="3456" xr:uid="{00000000-0005-0000-0000-0000C5060000}"/>
    <cellStyle name="Normal 4 2 2 2 2 3 3" xfId="2976" xr:uid="{00000000-0005-0000-0000-0000C6060000}"/>
    <cellStyle name="Normal 4 2 2 2 2 4" xfId="1222" xr:uid="{00000000-0005-0000-0000-0000C7060000}"/>
    <cellStyle name="Normal 4 2 2 2 2 4 2" xfId="2451" xr:uid="{00000000-0005-0000-0000-0000C8060000}"/>
    <cellStyle name="Normal 4 2 2 2 2 4 2 2" xfId="3457" xr:uid="{00000000-0005-0000-0000-0000C9060000}"/>
    <cellStyle name="Normal 4 2 2 2 2 4 3" xfId="2977" xr:uid="{00000000-0005-0000-0000-0000CA060000}"/>
    <cellStyle name="Normal 4 2 2 2 2 5" xfId="2287" xr:uid="{00000000-0005-0000-0000-0000CB060000}"/>
    <cellStyle name="Normal 4 2 2 2 2 5 2" xfId="3293" xr:uid="{00000000-0005-0000-0000-0000CC060000}"/>
    <cellStyle name="Normal 4 2 2 2 2 6" xfId="2813" xr:uid="{00000000-0005-0000-0000-0000CD060000}"/>
    <cellStyle name="Normal 4 2 2 2 3" xfId="1223" xr:uid="{00000000-0005-0000-0000-0000CE060000}"/>
    <cellStyle name="Normal 4 2 2 2 3 2" xfId="2452" xr:uid="{00000000-0005-0000-0000-0000CF060000}"/>
    <cellStyle name="Normal 4 2 2 2 3 2 2" xfId="3458" xr:uid="{00000000-0005-0000-0000-0000D0060000}"/>
    <cellStyle name="Normal 4 2 2 2 3 3" xfId="2978" xr:uid="{00000000-0005-0000-0000-0000D1060000}"/>
    <cellStyle name="Normal 4 2 2 2 4" xfId="1224" xr:uid="{00000000-0005-0000-0000-0000D2060000}"/>
    <cellStyle name="Normal 4 2 2 2 4 2" xfId="2453" xr:uid="{00000000-0005-0000-0000-0000D3060000}"/>
    <cellStyle name="Normal 4 2 2 2 4 2 2" xfId="3459" xr:uid="{00000000-0005-0000-0000-0000D4060000}"/>
    <cellStyle name="Normal 4 2 2 2 4 3" xfId="2979" xr:uid="{00000000-0005-0000-0000-0000D5060000}"/>
    <cellStyle name="Normal 4 2 2 2 5" xfId="1225" xr:uid="{00000000-0005-0000-0000-0000D6060000}"/>
    <cellStyle name="Normal 4 2 2 2 5 2" xfId="2454" xr:uid="{00000000-0005-0000-0000-0000D7060000}"/>
    <cellStyle name="Normal 4 2 2 2 5 2 2" xfId="3460" xr:uid="{00000000-0005-0000-0000-0000D8060000}"/>
    <cellStyle name="Normal 4 2 2 2 5 3" xfId="2980" xr:uid="{00000000-0005-0000-0000-0000D9060000}"/>
    <cellStyle name="Normal 4 2 2 2 6" xfId="2227" xr:uid="{00000000-0005-0000-0000-0000DA060000}"/>
    <cellStyle name="Normal 4 2 2 2 6 2" xfId="3233" xr:uid="{00000000-0005-0000-0000-0000DB060000}"/>
    <cellStyle name="Normal 4 2 2 2 7" xfId="2753" xr:uid="{00000000-0005-0000-0000-0000DC060000}"/>
    <cellStyle name="Normal 4 2 2 3" xfId="464" xr:uid="{00000000-0005-0000-0000-0000DD060000}"/>
    <cellStyle name="Normal 4 2 2 3 2" xfId="1226" xr:uid="{00000000-0005-0000-0000-0000DE060000}"/>
    <cellStyle name="Normal 4 2 2 3 2 2" xfId="2455" xr:uid="{00000000-0005-0000-0000-0000DF060000}"/>
    <cellStyle name="Normal 4 2 2 3 2 2 2" xfId="3461" xr:uid="{00000000-0005-0000-0000-0000E0060000}"/>
    <cellStyle name="Normal 4 2 2 3 2 3" xfId="2981" xr:uid="{00000000-0005-0000-0000-0000E1060000}"/>
    <cellStyle name="Normal 4 2 2 3 3" xfId="1227" xr:uid="{00000000-0005-0000-0000-0000E2060000}"/>
    <cellStyle name="Normal 4 2 2 3 3 2" xfId="2456" xr:uid="{00000000-0005-0000-0000-0000E3060000}"/>
    <cellStyle name="Normal 4 2 2 3 3 2 2" xfId="3462" xr:uid="{00000000-0005-0000-0000-0000E4060000}"/>
    <cellStyle name="Normal 4 2 2 3 3 3" xfId="2982" xr:uid="{00000000-0005-0000-0000-0000E5060000}"/>
    <cellStyle name="Normal 4 2 2 3 4" xfId="1228" xr:uid="{00000000-0005-0000-0000-0000E6060000}"/>
    <cellStyle name="Normal 4 2 2 3 4 2" xfId="2457" xr:uid="{00000000-0005-0000-0000-0000E7060000}"/>
    <cellStyle name="Normal 4 2 2 3 4 2 2" xfId="3463" xr:uid="{00000000-0005-0000-0000-0000E8060000}"/>
    <cellStyle name="Normal 4 2 2 3 4 3" xfId="2983" xr:uid="{00000000-0005-0000-0000-0000E9060000}"/>
    <cellStyle name="Normal 4 2 2 3 5" xfId="2257" xr:uid="{00000000-0005-0000-0000-0000EA060000}"/>
    <cellStyle name="Normal 4 2 2 3 5 2" xfId="3263" xr:uid="{00000000-0005-0000-0000-0000EB060000}"/>
    <cellStyle name="Normal 4 2 2 3 6" xfId="2783" xr:uid="{00000000-0005-0000-0000-0000EC060000}"/>
    <cellStyle name="Normal 4 2 2 4" xfId="1229" xr:uid="{00000000-0005-0000-0000-0000ED060000}"/>
    <cellStyle name="Normal 4 2 2 4 2" xfId="2458" xr:uid="{00000000-0005-0000-0000-0000EE060000}"/>
    <cellStyle name="Normal 4 2 2 4 2 2" xfId="3464" xr:uid="{00000000-0005-0000-0000-0000EF060000}"/>
    <cellStyle name="Normal 4 2 2 4 3" xfId="2984" xr:uid="{00000000-0005-0000-0000-0000F0060000}"/>
    <cellStyle name="Normal 4 2 2 5" xfId="1230" xr:uid="{00000000-0005-0000-0000-0000F1060000}"/>
    <cellStyle name="Normal 4 2 2 5 2" xfId="2459" xr:uid="{00000000-0005-0000-0000-0000F2060000}"/>
    <cellStyle name="Normal 4 2 2 5 2 2" xfId="3465" xr:uid="{00000000-0005-0000-0000-0000F3060000}"/>
    <cellStyle name="Normal 4 2 2 5 3" xfId="2985" xr:uid="{00000000-0005-0000-0000-0000F4060000}"/>
    <cellStyle name="Normal 4 2 2 6" xfId="1231" xr:uid="{00000000-0005-0000-0000-0000F5060000}"/>
    <cellStyle name="Normal 4 2 2 6 2" xfId="2460" xr:uid="{00000000-0005-0000-0000-0000F6060000}"/>
    <cellStyle name="Normal 4 2 2 6 2 2" xfId="3466" xr:uid="{00000000-0005-0000-0000-0000F7060000}"/>
    <cellStyle name="Normal 4 2 2 6 3" xfId="2986" xr:uid="{00000000-0005-0000-0000-0000F8060000}"/>
    <cellStyle name="Normal 4 2 2 7" xfId="2197" xr:uid="{00000000-0005-0000-0000-0000F9060000}"/>
    <cellStyle name="Normal 4 2 2 7 2" xfId="3203" xr:uid="{00000000-0005-0000-0000-0000FA060000}"/>
    <cellStyle name="Normal 4 2 2 8" xfId="2723" xr:uid="{00000000-0005-0000-0000-0000FB060000}"/>
    <cellStyle name="Normal 4 2 3" xfId="342" xr:uid="{00000000-0005-0000-0000-0000FC060000}"/>
    <cellStyle name="Normal 4 2 3 2" xfId="485" xr:uid="{00000000-0005-0000-0000-0000FD060000}"/>
    <cellStyle name="Normal 4 2 3 2 2" xfId="1232" xr:uid="{00000000-0005-0000-0000-0000FE060000}"/>
    <cellStyle name="Normal 4 2 3 2 2 2" xfId="2461" xr:uid="{00000000-0005-0000-0000-0000FF060000}"/>
    <cellStyle name="Normal 4 2 3 2 2 2 2" xfId="3467" xr:uid="{00000000-0005-0000-0000-000000070000}"/>
    <cellStyle name="Normal 4 2 3 2 2 3" xfId="2987" xr:uid="{00000000-0005-0000-0000-000001070000}"/>
    <cellStyle name="Normal 4 2 3 2 3" xfId="1233" xr:uid="{00000000-0005-0000-0000-000002070000}"/>
    <cellStyle name="Normal 4 2 3 2 3 2" xfId="2462" xr:uid="{00000000-0005-0000-0000-000003070000}"/>
    <cellStyle name="Normal 4 2 3 2 3 2 2" xfId="3468" xr:uid="{00000000-0005-0000-0000-000004070000}"/>
    <cellStyle name="Normal 4 2 3 2 3 3" xfId="2988" xr:uid="{00000000-0005-0000-0000-000005070000}"/>
    <cellStyle name="Normal 4 2 3 2 4" xfId="1234" xr:uid="{00000000-0005-0000-0000-000006070000}"/>
    <cellStyle name="Normal 4 2 3 2 4 2" xfId="2463" xr:uid="{00000000-0005-0000-0000-000007070000}"/>
    <cellStyle name="Normal 4 2 3 2 4 2 2" xfId="3469" xr:uid="{00000000-0005-0000-0000-000008070000}"/>
    <cellStyle name="Normal 4 2 3 2 4 3" xfId="2989" xr:uid="{00000000-0005-0000-0000-000009070000}"/>
    <cellStyle name="Normal 4 2 3 2 5" xfId="2277" xr:uid="{00000000-0005-0000-0000-00000A070000}"/>
    <cellStyle name="Normal 4 2 3 2 5 2" xfId="3283" xr:uid="{00000000-0005-0000-0000-00000B070000}"/>
    <cellStyle name="Normal 4 2 3 2 6" xfId="2803" xr:uid="{00000000-0005-0000-0000-00000C070000}"/>
    <cellStyle name="Normal 4 2 3 3" xfId="1235" xr:uid="{00000000-0005-0000-0000-00000D070000}"/>
    <cellStyle name="Normal 4 2 3 3 2" xfId="2464" xr:uid="{00000000-0005-0000-0000-00000E070000}"/>
    <cellStyle name="Normal 4 2 3 3 2 2" xfId="3470" xr:uid="{00000000-0005-0000-0000-00000F070000}"/>
    <cellStyle name="Normal 4 2 3 3 3" xfId="2990" xr:uid="{00000000-0005-0000-0000-000010070000}"/>
    <cellStyle name="Normal 4 2 3 4" xfId="1236" xr:uid="{00000000-0005-0000-0000-000011070000}"/>
    <cellStyle name="Normal 4 2 3 4 2" xfId="2465" xr:uid="{00000000-0005-0000-0000-000012070000}"/>
    <cellStyle name="Normal 4 2 3 4 2 2" xfId="3471" xr:uid="{00000000-0005-0000-0000-000013070000}"/>
    <cellStyle name="Normal 4 2 3 4 3" xfId="2991" xr:uid="{00000000-0005-0000-0000-000014070000}"/>
    <cellStyle name="Normal 4 2 3 5" xfId="1237" xr:uid="{00000000-0005-0000-0000-000015070000}"/>
    <cellStyle name="Normal 4 2 3 5 2" xfId="2466" xr:uid="{00000000-0005-0000-0000-000016070000}"/>
    <cellStyle name="Normal 4 2 3 5 2 2" xfId="3472" xr:uid="{00000000-0005-0000-0000-000017070000}"/>
    <cellStyle name="Normal 4 2 3 5 3" xfId="2992" xr:uid="{00000000-0005-0000-0000-000018070000}"/>
    <cellStyle name="Normal 4 2 3 6" xfId="2217" xr:uid="{00000000-0005-0000-0000-000019070000}"/>
    <cellStyle name="Normal 4 2 3 6 2" xfId="3223" xr:uid="{00000000-0005-0000-0000-00001A070000}"/>
    <cellStyle name="Normal 4 2 3 7" xfId="2743" xr:uid="{00000000-0005-0000-0000-00001B070000}"/>
    <cellStyle name="Normal 4 2 4" xfId="453" xr:uid="{00000000-0005-0000-0000-00001C070000}"/>
    <cellStyle name="Normal 4 2 4 2" xfId="1238" xr:uid="{00000000-0005-0000-0000-00001D070000}"/>
    <cellStyle name="Normal 4 2 4 2 2" xfId="2467" xr:uid="{00000000-0005-0000-0000-00001E070000}"/>
    <cellStyle name="Normal 4 2 4 2 2 2" xfId="3473" xr:uid="{00000000-0005-0000-0000-00001F070000}"/>
    <cellStyle name="Normal 4 2 4 2 3" xfId="2993" xr:uid="{00000000-0005-0000-0000-000020070000}"/>
    <cellStyle name="Normal 4 2 4 3" xfId="1239" xr:uid="{00000000-0005-0000-0000-000021070000}"/>
    <cellStyle name="Normal 4 2 4 3 2" xfId="2468" xr:uid="{00000000-0005-0000-0000-000022070000}"/>
    <cellStyle name="Normal 4 2 4 3 2 2" xfId="3474" xr:uid="{00000000-0005-0000-0000-000023070000}"/>
    <cellStyle name="Normal 4 2 4 3 3" xfId="2994" xr:uid="{00000000-0005-0000-0000-000024070000}"/>
    <cellStyle name="Normal 4 2 4 4" xfId="1240" xr:uid="{00000000-0005-0000-0000-000025070000}"/>
    <cellStyle name="Normal 4 2 4 4 2" xfId="2469" xr:uid="{00000000-0005-0000-0000-000026070000}"/>
    <cellStyle name="Normal 4 2 4 4 2 2" xfId="3475" xr:uid="{00000000-0005-0000-0000-000027070000}"/>
    <cellStyle name="Normal 4 2 4 4 3" xfId="2995" xr:uid="{00000000-0005-0000-0000-000028070000}"/>
    <cellStyle name="Normal 4 2 4 5" xfId="2247" xr:uid="{00000000-0005-0000-0000-000029070000}"/>
    <cellStyle name="Normal 4 2 4 5 2" xfId="3253" xr:uid="{00000000-0005-0000-0000-00002A070000}"/>
    <cellStyle name="Normal 4 2 4 6" xfId="2773" xr:uid="{00000000-0005-0000-0000-00002B070000}"/>
    <cellStyle name="Normal 4 2 5" xfId="1241" xr:uid="{00000000-0005-0000-0000-00002C070000}"/>
    <cellStyle name="Normal 4 2 5 2" xfId="2470" xr:uid="{00000000-0005-0000-0000-00002D070000}"/>
    <cellStyle name="Normal 4 2 5 2 2" xfId="3476" xr:uid="{00000000-0005-0000-0000-00002E070000}"/>
    <cellStyle name="Normal 4 2 5 3" xfId="2996" xr:uid="{00000000-0005-0000-0000-00002F070000}"/>
    <cellStyle name="Normal 4 2 6" xfId="1242" xr:uid="{00000000-0005-0000-0000-000030070000}"/>
    <cellStyle name="Normal 4 2 6 2" xfId="2471" xr:uid="{00000000-0005-0000-0000-000031070000}"/>
    <cellStyle name="Normal 4 2 6 2 2" xfId="3477" xr:uid="{00000000-0005-0000-0000-000032070000}"/>
    <cellStyle name="Normal 4 2 6 3" xfId="2997" xr:uid="{00000000-0005-0000-0000-000033070000}"/>
    <cellStyle name="Normal 4 2 7" xfId="1243" xr:uid="{00000000-0005-0000-0000-000034070000}"/>
    <cellStyle name="Normal 4 2 7 2" xfId="2472" xr:uid="{00000000-0005-0000-0000-000035070000}"/>
    <cellStyle name="Normal 4 2 7 2 2" xfId="3478" xr:uid="{00000000-0005-0000-0000-000036070000}"/>
    <cellStyle name="Normal 4 2 7 3" xfId="2998" xr:uid="{00000000-0005-0000-0000-000037070000}"/>
    <cellStyle name="Normal 4 2 8" xfId="2187" xr:uid="{00000000-0005-0000-0000-000038070000}"/>
    <cellStyle name="Normal 4 2 8 2" xfId="3193" xr:uid="{00000000-0005-0000-0000-000039070000}"/>
    <cellStyle name="Normal 4 2 9" xfId="2713" xr:uid="{00000000-0005-0000-0000-00003A070000}"/>
    <cellStyle name="Normal 4 3" xfId="180" xr:uid="{00000000-0005-0000-0000-00003B070000}"/>
    <cellStyle name="Normal 4 3 2" xfId="212" xr:uid="{00000000-0005-0000-0000-00003C070000}"/>
    <cellStyle name="Normal 4 3 2 2" xfId="357" xr:uid="{00000000-0005-0000-0000-00003D070000}"/>
    <cellStyle name="Normal 4 3 2 2 2" xfId="497" xr:uid="{00000000-0005-0000-0000-00003E070000}"/>
    <cellStyle name="Normal 4 3 2 2 2 2" xfId="1244" xr:uid="{00000000-0005-0000-0000-00003F070000}"/>
    <cellStyle name="Normal 4 3 2 2 2 2 2" xfId="2473" xr:uid="{00000000-0005-0000-0000-000040070000}"/>
    <cellStyle name="Normal 4 3 2 2 2 2 2 2" xfId="3479" xr:uid="{00000000-0005-0000-0000-000041070000}"/>
    <cellStyle name="Normal 4 3 2 2 2 2 3" xfId="2999" xr:uid="{00000000-0005-0000-0000-000042070000}"/>
    <cellStyle name="Normal 4 3 2 2 2 3" xfId="1245" xr:uid="{00000000-0005-0000-0000-000043070000}"/>
    <cellStyle name="Normal 4 3 2 2 2 3 2" xfId="2474" xr:uid="{00000000-0005-0000-0000-000044070000}"/>
    <cellStyle name="Normal 4 3 2 2 2 3 2 2" xfId="3480" xr:uid="{00000000-0005-0000-0000-000045070000}"/>
    <cellStyle name="Normal 4 3 2 2 2 3 3" xfId="3000" xr:uid="{00000000-0005-0000-0000-000046070000}"/>
    <cellStyle name="Normal 4 3 2 2 2 4" xfId="1246" xr:uid="{00000000-0005-0000-0000-000047070000}"/>
    <cellStyle name="Normal 4 3 2 2 2 4 2" xfId="2475" xr:uid="{00000000-0005-0000-0000-000048070000}"/>
    <cellStyle name="Normal 4 3 2 2 2 4 2 2" xfId="3481" xr:uid="{00000000-0005-0000-0000-000049070000}"/>
    <cellStyle name="Normal 4 3 2 2 2 4 3" xfId="3001" xr:uid="{00000000-0005-0000-0000-00004A070000}"/>
    <cellStyle name="Normal 4 3 2 2 2 5" xfId="2289" xr:uid="{00000000-0005-0000-0000-00004B070000}"/>
    <cellStyle name="Normal 4 3 2 2 2 5 2" xfId="3295" xr:uid="{00000000-0005-0000-0000-00004C070000}"/>
    <cellStyle name="Normal 4 3 2 2 2 6" xfId="2815" xr:uid="{00000000-0005-0000-0000-00004D070000}"/>
    <cellStyle name="Normal 4 3 2 2 3" xfId="1247" xr:uid="{00000000-0005-0000-0000-00004E070000}"/>
    <cellStyle name="Normal 4 3 2 2 3 2" xfId="2476" xr:uid="{00000000-0005-0000-0000-00004F070000}"/>
    <cellStyle name="Normal 4 3 2 2 3 2 2" xfId="3482" xr:uid="{00000000-0005-0000-0000-000050070000}"/>
    <cellStyle name="Normal 4 3 2 2 3 3" xfId="3002" xr:uid="{00000000-0005-0000-0000-000051070000}"/>
    <cellStyle name="Normal 4 3 2 2 4" xfId="1248" xr:uid="{00000000-0005-0000-0000-000052070000}"/>
    <cellStyle name="Normal 4 3 2 2 4 2" xfId="2477" xr:uid="{00000000-0005-0000-0000-000053070000}"/>
    <cellStyle name="Normal 4 3 2 2 4 2 2" xfId="3483" xr:uid="{00000000-0005-0000-0000-000054070000}"/>
    <cellStyle name="Normal 4 3 2 2 4 3" xfId="3003" xr:uid="{00000000-0005-0000-0000-000055070000}"/>
    <cellStyle name="Normal 4 3 2 2 5" xfId="1249" xr:uid="{00000000-0005-0000-0000-000056070000}"/>
    <cellStyle name="Normal 4 3 2 2 5 2" xfId="2478" xr:uid="{00000000-0005-0000-0000-000057070000}"/>
    <cellStyle name="Normal 4 3 2 2 5 2 2" xfId="3484" xr:uid="{00000000-0005-0000-0000-000058070000}"/>
    <cellStyle name="Normal 4 3 2 2 5 3" xfId="3004" xr:uid="{00000000-0005-0000-0000-000059070000}"/>
    <cellStyle name="Normal 4 3 2 2 6" xfId="2229" xr:uid="{00000000-0005-0000-0000-00005A070000}"/>
    <cellStyle name="Normal 4 3 2 2 6 2" xfId="3235" xr:uid="{00000000-0005-0000-0000-00005B070000}"/>
    <cellStyle name="Normal 4 3 2 2 7" xfId="2755" xr:uid="{00000000-0005-0000-0000-00005C070000}"/>
    <cellStyle name="Normal 4 3 2 3" xfId="466" xr:uid="{00000000-0005-0000-0000-00005D070000}"/>
    <cellStyle name="Normal 4 3 2 3 2" xfId="1250" xr:uid="{00000000-0005-0000-0000-00005E070000}"/>
    <cellStyle name="Normal 4 3 2 3 2 2" xfId="2479" xr:uid="{00000000-0005-0000-0000-00005F070000}"/>
    <cellStyle name="Normal 4 3 2 3 2 2 2" xfId="3485" xr:uid="{00000000-0005-0000-0000-000060070000}"/>
    <cellStyle name="Normal 4 3 2 3 2 3" xfId="3005" xr:uid="{00000000-0005-0000-0000-000061070000}"/>
    <cellStyle name="Normal 4 3 2 3 3" xfId="1251" xr:uid="{00000000-0005-0000-0000-000062070000}"/>
    <cellStyle name="Normal 4 3 2 3 3 2" xfId="2480" xr:uid="{00000000-0005-0000-0000-000063070000}"/>
    <cellStyle name="Normal 4 3 2 3 3 2 2" xfId="3486" xr:uid="{00000000-0005-0000-0000-000064070000}"/>
    <cellStyle name="Normal 4 3 2 3 3 3" xfId="3006" xr:uid="{00000000-0005-0000-0000-000065070000}"/>
    <cellStyle name="Normal 4 3 2 3 4" xfId="1252" xr:uid="{00000000-0005-0000-0000-000066070000}"/>
    <cellStyle name="Normal 4 3 2 3 4 2" xfId="2481" xr:uid="{00000000-0005-0000-0000-000067070000}"/>
    <cellStyle name="Normal 4 3 2 3 4 2 2" xfId="3487" xr:uid="{00000000-0005-0000-0000-000068070000}"/>
    <cellStyle name="Normal 4 3 2 3 4 3" xfId="3007" xr:uid="{00000000-0005-0000-0000-000069070000}"/>
    <cellStyle name="Normal 4 3 2 3 5" xfId="2259" xr:uid="{00000000-0005-0000-0000-00006A070000}"/>
    <cellStyle name="Normal 4 3 2 3 5 2" xfId="3265" xr:uid="{00000000-0005-0000-0000-00006B070000}"/>
    <cellStyle name="Normal 4 3 2 3 6" xfId="2785" xr:uid="{00000000-0005-0000-0000-00006C070000}"/>
    <cellStyle name="Normal 4 3 2 4" xfId="1253" xr:uid="{00000000-0005-0000-0000-00006D070000}"/>
    <cellStyle name="Normal 4 3 2 4 2" xfId="2482" xr:uid="{00000000-0005-0000-0000-00006E070000}"/>
    <cellStyle name="Normal 4 3 2 4 2 2" xfId="3488" xr:uid="{00000000-0005-0000-0000-00006F070000}"/>
    <cellStyle name="Normal 4 3 2 4 3" xfId="3008" xr:uid="{00000000-0005-0000-0000-000070070000}"/>
    <cellStyle name="Normal 4 3 2 5" xfId="1254" xr:uid="{00000000-0005-0000-0000-000071070000}"/>
    <cellStyle name="Normal 4 3 2 5 2" xfId="2483" xr:uid="{00000000-0005-0000-0000-000072070000}"/>
    <cellStyle name="Normal 4 3 2 5 2 2" xfId="3489" xr:uid="{00000000-0005-0000-0000-000073070000}"/>
    <cellStyle name="Normal 4 3 2 5 3" xfId="3009" xr:uid="{00000000-0005-0000-0000-000074070000}"/>
    <cellStyle name="Normal 4 3 2 6" xfId="1255" xr:uid="{00000000-0005-0000-0000-000075070000}"/>
    <cellStyle name="Normal 4 3 2 6 2" xfId="2484" xr:uid="{00000000-0005-0000-0000-000076070000}"/>
    <cellStyle name="Normal 4 3 2 6 2 2" xfId="3490" xr:uid="{00000000-0005-0000-0000-000077070000}"/>
    <cellStyle name="Normal 4 3 2 6 3" xfId="3010" xr:uid="{00000000-0005-0000-0000-000078070000}"/>
    <cellStyle name="Normal 4 3 2 7" xfId="2199" xr:uid="{00000000-0005-0000-0000-000079070000}"/>
    <cellStyle name="Normal 4 3 2 7 2" xfId="3205" xr:uid="{00000000-0005-0000-0000-00007A070000}"/>
    <cellStyle name="Normal 4 3 2 8" xfId="2725" xr:uid="{00000000-0005-0000-0000-00007B070000}"/>
    <cellStyle name="Normal 4 3 3" xfId="348" xr:uid="{00000000-0005-0000-0000-00007C070000}"/>
    <cellStyle name="Normal 4 3 3 2" xfId="488" xr:uid="{00000000-0005-0000-0000-00007D070000}"/>
    <cellStyle name="Normal 4 3 3 2 2" xfId="1256" xr:uid="{00000000-0005-0000-0000-00007E070000}"/>
    <cellStyle name="Normal 4 3 3 2 2 2" xfId="2485" xr:uid="{00000000-0005-0000-0000-00007F070000}"/>
    <cellStyle name="Normal 4 3 3 2 2 2 2" xfId="3491" xr:uid="{00000000-0005-0000-0000-000080070000}"/>
    <cellStyle name="Normal 4 3 3 2 2 3" xfId="3011" xr:uid="{00000000-0005-0000-0000-000081070000}"/>
    <cellStyle name="Normal 4 3 3 2 3" xfId="1257" xr:uid="{00000000-0005-0000-0000-000082070000}"/>
    <cellStyle name="Normal 4 3 3 2 3 2" xfId="2486" xr:uid="{00000000-0005-0000-0000-000083070000}"/>
    <cellStyle name="Normal 4 3 3 2 3 2 2" xfId="3492" xr:uid="{00000000-0005-0000-0000-000084070000}"/>
    <cellStyle name="Normal 4 3 3 2 3 3" xfId="3012" xr:uid="{00000000-0005-0000-0000-000085070000}"/>
    <cellStyle name="Normal 4 3 3 2 4" xfId="1258" xr:uid="{00000000-0005-0000-0000-000086070000}"/>
    <cellStyle name="Normal 4 3 3 2 4 2" xfId="2487" xr:uid="{00000000-0005-0000-0000-000087070000}"/>
    <cellStyle name="Normal 4 3 3 2 4 2 2" xfId="3493" xr:uid="{00000000-0005-0000-0000-000088070000}"/>
    <cellStyle name="Normal 4 3 3 2 4 3" xfId="3013" xr:uid="{00000000-0005-0000-0000-000089070000}"/>
    <cellStyle name="Normal 4 3 3 2 5" xfId="2280" xr:uid="{00000000-0005-0000-0000-00008A070000}"/>
    <cellStyle name="Normal 4 3 3 2 5 2" xfId="3286" xr:uid="{00000000-0005-0000-0000-00008B070000}"/>
    <cellStyle name="Normal 4 3 3 2 6" xfId="2806" xr:uid="{00000000-0005-0000-0000-00008C070000}"/>
    <cellStyle name="Normal 4 3 3 3" xfId="1259" xr:uid="{00000000-0005-0000-0000-00008D070000}"/>
    <cellStyle name="Normal 4 3 3 3 2" xfId="2488" xr:uid="{00000000-0005-0000-0000-00008E070000}"/>
    <cellStyle name="Normal 4 3 3 3 2 2" xfId="3494" xr:uid="{00000000-0005-0000-0000-00008F070000}"/>
    <cellStyle name="Normal 4 3 3 3 3" xfId="3014" xr:uid="{00000000-0005-0000-0000-000090070000}"/>
    <cellStyle name="Normal 4 3 3 4" xfId="1260" xr:uid="{00000000-0005-0000-0000-000091070000}"/>
    <cellStyle name="Normal 4 3 3 4 2" xfId="2489" xr:uid="{00000000-0005-0000-0000-000092070000}"/>
    <cellStyle name="Normal 4 3 3 4 2 2" xfId="3495" xr:uid="{00000000-0005-0000-0000-000093070000}"/>
    <cellStyle name="Normal 4 3 3 4 3" xfId="3015" xr:uid="{00000000-0005-0000-0000-000094070000}"/>
    <cellStyle name="Normal 4 3 3 5" xfId="1261" xr:uid="{00000000-0005-0000-0000-000095070000}"/>
    <cellStyle name="Normal 4 3 3 5 2" xfId="2490" xr:uid="{00000000-0005-0000-0000-000096070000}"/>
    <cellStyle name="Normal 4 3 3 5 2 2" xfId="3496" xr:uid="{00000000-0005-0000-0000-000097070000}"/>
    <cellStyle name="Normal 4 3 3 5 3" xfId="3016" xr:uid="{00000000-0005-0000-0000-000098070000}"/>
    <cellStyle name="Normal 4 3 3 6" xfId="2220" xr:uid="{00000000-0005-0000-0000-000099070000}"/>
    <cellStyle name="Normal 4 3 3 6 2" xfId="3226" xr:uid="{00000000-0005-0000-0000-00009A070000}"/>
    <cellStyle name="Normal 4 3 3 7" xfId="2746" xr:uid="{00000000-0005-0000-0000-00009B070000}"/>
    <cellStyle name="Normal 4 3 4" xfId="456" xr:uid="{00000000-0005-0000-0000-00009C070000}"/>
    <cellStyle name="Normal 4 3 4 2" xfId="1262" xr:uid="{00000000-0005-0000-0000-00009D070000}"/>
    <cellStyle name="Normal 4 3 4 2 2" xfId="2491" xr:uid="{00000000-0005-0000-0000-00009E070000}"/>
    <cellStyle name="Normal 4 3 4 2 2 2" xfId="3497" xr:uid="{00000000-0005-0000-0000-00009F070000}"/>
    <cellStyle name="Normal 4 3 4 2 3" xfId="3017" xr:uid="{00000000-0005-0000-0000-0000A0070000}"/>
    <cellStyle name="Normal 4 3 4 3" xfId="1263" xr:uid="{00000000-0005-0000-0000-0000A1070000}"/>
    <cellStyle name="Normal 4 3 4 3 2" xfId="2492" xr:uid="{00000000-0005-0000-0000-0000A2070000}"/>
    <cellStyle name="Normal 4 3 4 3 2 2" xfId="3498" xr:uid="{00000000-0005-0000-0000-0000A3070000}"/>
    <cellStyle name="Normal 4 3 4 3 3" xfId="3018" xr:uid="{00000000-0005-0000-0000-0000A4070000}"/>
    <cellStyle name="Normal 4 3 4 4" xfId="1264" xr:uid="{00000000-0005-0000-0000-0000A5070000}"/>
    <cellStyle name="Normal 4 3 4 4 2" xfId="2493" xr:uid="{00000000-0005-0000-0000-0000A6070000}"/>
    <cellStyle name="Normal 4 3 4 4 2 2" xfId="3499" xr:uid="{00000000-0005-0000-0000-0000A7070000}"/>
    <cellStyle name="Normal 4 3 4 4 3" xfId="3019" xr:uid="{00000000-0005-0000-0000-0000A8070000}"/>
    <cellStyle name="Normal 4 3 4 5" xfId="2250" xr:uid="{00000000-0005-0000-0000-0000A9070000}"/>
    <cellStyle name="Normal 4 3 4 5 2" xfId="3256" xr:uid="{00000000-0005-0000-0000-0000AA070000}"/>
    <cellStyle name="Normal 4 3 4 6" xfId="2776" xr:uid="{00000000-0005-0000-0000-0000AB070000}"/>
    <cellStyle name="Normal 4 3 5" xfId="1265" xr:uid="{00000000-0005-0000-0000-0000AC070000}"/>
    <cellStyle name="Normal 4 3 5 2" xfId="2494" xr:uid="{00000000-0005-0000-0000-0000AD070000}"/>
    <cellStyle name="Normal 4 3 5 2 2" xfId="3500" xr:uid="{00000000-0005-0000-0000-0000AE070000}"/>
    <cellStyle name="Normal 4 3 5 3" xfId="3020" xr:uid="{00000000-0005-0000-0000-0000AF070000}"/>
    <cellStyle name="Normal 4 3 6" xfId="1266" xr:uid="{00000000-0005-0000-0000-0000B0070000}"/>
    <cellStyle name="Normal 4 3 6 2" xfId="2495" xr:uid="{00000000-0005-0000-0000-0000B1070000}"/>
    <cellStyle name="Normal 4 3 6 2 2" xfId="3501" xr:uid="{00000000-0005-0000-0000-0000B2070000}"/>
    <cellStyle name="Normal 4 3 6 3" xfId="3021" xr:uid="{00000000-0005-0000-0000-0000B3070000}"/>
    <cellStyle name="Normal 4 3 7" xfId="1267" xr:uid="{00000000-0005-0000-0000-0000B4070000}"/>
    <cellStyle name="Normal 4 3 7 2" xfId="2496" xr:uid="{00000000-0005-0000-0000-0000B5070000}"/>
    <cellStyle name="Normal 4 3 7 2 2" xfId="3502" xr:uid="{00000000-0005-0000-0000-0000B6070000}"/>
    <cellStyle name="Normal 4 3 7 3" xfId="3022" xr:uid="{00000000-0005-0000-0000-0000B7070000}"/>
    <cellStyle name="Normal 4 3 8" xfId="2190" xr:uid="{00000000-0005-0000-0000-0000B8070000}"/>
    <cellStyle name="Normal 4 3 8 2" xfId="3196" xr:uid="{00000000-0005-0000-0000-0000B9070000}"/>
    <cellStyle name="Normal 4 3 9" xfId="2716" xr:uid="{00000000-0005-0000-0000-0000BA070000}"/>
    <cellStyle name="Normal 4 4" xfId="194" xr:uid="{00000000-0005-0000-0000-0000BB070000}"/>
    <cellStyle name="Normal 4 4 2" xfId="351" xr:uid="{00000000-0005-0000-0000-0000BC070000}"/>
    <cellStyle name="Normal 4 4 2 2" xfId="491" xr:uid="{00000000-0005-0000-0000-0000BD070000}"/>
    <cellStyle name="Normal 4 4 2 2 2" xfId="1268" xr:uid="{00000000-0005-0000-0000-0000BE070000}"/>
    <cellStyle name="Normal 4 4 2 2 2 2" xfId="2497" xr:uid="{00000000-0005-0000-0000-0000BF070000}"/>
    <cellStyle name="Normal 4 4 2 2 2 2 2" xfId="3503" xr:uid="{00000000-0005-0000-0000-0000C0070000}"/>
    <cellStyle name="Normal 4 4 2 2 2 3" xfId="3023" xr:uid="{00000000-0005-0000-0000-0000C1070000}"/>
    <cellStyle name="Normal 4 4 2 2 3" xfId="1269" xr:uid="{00000000-0005-0000-0000-0000C2070000}"/>
    <cellStyle name="Normal 4 4 2 2 3 2" xfId="2498" xr:uid="{00000000-0005-0000-0000-0000C3070000}"/>
    <cellStyle name="Normal 4 4 2 2 3 2 2" xfId="3504" xr:uid="{00000000-0005-0000-0000-0000C4070000}"/>
    <cellStyle name="Normal 4 4 2 2 3 3" xfId="3024" xr:uid="{00000000-0005-0000-0000-0000C5070000}"/>
    <cellStyle name="Normal 4 4 2 2 4" xfId="1270" xr:uid="{00000000-0005-0000-0000-0000C6070000}"/>
    <cellStyle name="Normal 4 4 2 2 4 2" xfId="2499" xr:uid="{00000000-0005-0000-0000-0000C7070000}"/>
    <cellStyle name="Normal 4 4 2 2 4 2 2" xfId="3505" xr:uid="{00000000-0005-0000-0000-0000C8070000}"/>
    <cellStyle name="Normal 4 4 2 2 4 3" xfId="3025" xr:uid="{00000000-0005-0000-0000-0000C9070000}"/>
    <cellStyle name="Normal 4 4 2 2 5" xfId="2283" xr:uid="{00000000-0005-0000-0000-0000CA070000}"/>
    <cellStyle name="Normal 4 4 2 2 5 2" xfId="3289" xr:uid="{00000000-0005-0000-0000-0000CB070000}"/>
    <cellStyle name="Normal 4 4 2 2 6" xfId="2809" xr:uid="{00000000-0005-0000-0000-0000CC070000}"/>
    <cellStyle name="Normal 4 4 2 3" xfId="1271" xr:uid="{00000000-0005-0000-0000-0000CD070000}"/>
    <cellStyle name="Normal 4 4 2 3 2" xfId="2500" xr:uid="{00000000-0005-0000-0000-0000CE070000}"/>
    <cellStyle name="Normal 4 4 2 3 2 2" xfId="3506" xr:uid="{00000000-0005-0000-0000-0000CF070000}"/>
    <cellStyle name="Normal 4 4 2 3 3" xfId="3026" xr:uid="{00000000-0005-0000-0000-0000D0070000}"/>
    <cellStyle name="Normal 4 4 2 4" xfId="1272" xr:uid="{00000000-0005-0000-0000-0000D1070000}"/>
    <cellStyle name="Normal 4 4 2 4 2" xfId="2501" xr:uid="{00000000-0005-0000-0000-0000D2070000}"/>
    <cellStyle name="Normal 4 4 2 4 2 2" xfId="3507" xr:uid="{00000000-0005-0000-0000-0000D3070000}"/>
    <cellStyle name="Normal 4 4 2 4 3" xfId="3027" xr:uid="{00000000-0005-0000-0000-0000D4070000}"/>
    <cellStyle name="Normal 4 4 2 5" xfId="1273" xr:uid="{00000000-0005-0000-0000-0000D5070000}"/>
    <cellStyle name="Normal 4 4 2 5 2" xfId="2502" xr:uid="{00000000-0005-0000-0000-0000D6070000}"/>
    <cellStyle name="Normal 4 4 2 5 2 2" xfId="3508" xr:uid="{00000000-0005-0000-0000-0000D7070000}"/>
    <cellStyle name="Normal 4 4 2 5 3" xfId="3028" xr:uid="{00000000-0005-0000-0000-0000D8070000}"/>
    <cellStyle name="Normal 4 4 2 6" xfId="2223" xr:uid="{00000000-0005-0000-0000-0000D9070000}"/>
    <cellStyle name="Normal 4 4 2 6 2" xfId="3229" xr:uid="{00000000-0005-0000-0000-0000DA070000}"/>
    <cellStyle name="Normal 4 4 2 7" xfId="2749" xr:uid="{00000000-0005-0000-0000-0000DB070000}"/>
    <cellStyle name="Normal 4 4 3" xfId="459" xr:uid="{00000000-0005-0000-0000-0000DC070000}"/>
    <cellStyle name="Normal 4 4 3 2" xfId="1274" xr:uid="{00000000-0005-0000-0000-0000DD070000}"/>
    <cellStyle name="Normal 4 4 3 2 2" xfId="2503" xr:uid="{00000000-0005-0000-0000-0000DE070000}"/>
    <cellStyle name="Normal 4 4 3 2 2 2" xfId="3509" xr:uid="{00000000-0005-0000-0000-0000DF070000}"/>
    <cellStyle name="Normal 4 4 3 2 3" xfId="3029" xr:uid="{00000000-0005-0000-0000-0000E0070000}"/>
    <cellStyle name="Normal 4 4 3 3" xfId="1275" xr:uid="{00000000-0005-0000-0000-0000E1070000}"/>
    <cellStyle name="Normal 4 4 3 3 2" xfId="2504" xr:uid="{00000000-0005-0000-0000-0000E2070000}"/>
    <cellStyle name="Normal 4 4 3 3 2 2" xfId="3510" xr:uid="{00000000-0005-0000-0000-0000E3070000}"/>
    <cellStyle name="Normal 4 4 3 3 3" xfId="3030" xr:uid="{00000000-0005-0000-0000-0000E4070000}"/>
    <cellStyle name="Normal 4 4 3 4" xfId="1276" xr:uid="{00000000-0005-0000-0000-0000E5070000}"/>
    <cellStyle name="Normal 4 4 3 4 2" xfId="2505" xr:uid="{00000000-0005-0000-0000-0000E6070000}"/>
    <cellStyle name="Normal 4 4 3 4 2 2" xfId="3511" xr:uid="{00000000-0005-0000-0000-0000E7070000}"/>
    <cellStyle name="Normal 4 4 3 4 3" xfId="3031" xr:uid="{00000000-0005-0000-0000-0000E8070000}"/>
    <cellStyle name="Normal 4 4 3 5" xfId="2253" xr:uid="{00000000-0005-0000-0000-0000E9070000}"/>
    <cellStyle name="Normal 4 4 3 5 2" xfId="3259" xr:uid="{00000000-0005-0000-0000-0000EA070000}"/>
    <cellStyle name="Normal 4 4 3 6" xfId="2779" xr:uid="{00000000-0005-0000-0000-0000EB070000}"/>
    <cellStyle name="Normal 4 4 4" xfId="1277" xr:uid="{00000000-0005-0000-0000-0000EC070000}"/>
    <cellStyle name="Normal 4 4 4 2" xfId="2506" xr:uid="{00000000-0005-0000-0000-0000ED070000}"/>
    <cellStyle name="Normal 4 4 4 2 2" xfId="3512" xr:uid="{00000000-0005-0000-0000-0000EE070000}"/>
    <cellStyle name="Normal 4 4 4 3" xfId="3032" xr:uid="{00000000-0005-0000-0000-0000EF070000}"/>
    <cellStyle name="Normal 4 4 5" xfId="1278" xr:uid="{00000000-0005-0000-0000-0000F0070000}"/>
    <cellStyle name="Normal 4 4 5 2" xfId="2507" xr:uid="{00000000-0005-0000-0000-0000F1070000}"/>
    <cellStyle name="Normal 4 4 5 2 2" xfId="3513" xr:uid="{00000000-0005-0000-0000-0000F2070000}"/>
    <cellStyle name="Normal 4 4 5 3" xfId="3033" xr:uid="{00000000-0005-0000-0000-0000F3070000}"/>
    <cellStyle name="Normal 4 4 6" xfId="1279" xr:uid="{00000000-0005-0000-0000-0000F4070000}"/>
    <cellStyle name="Normal 4 4 6 2" xfId="2508" xr:uid="{00000000-0005-0000-0000-0000F5070000}"/>
    <cellStyle name="Normal 4 4 6 2 2" xfId="3514" xr:uid="{00000000-0005-0000-0000-0000F6070000}"/>
    <cellStyle name="Normal 4 4 6 3" xfId="3034" xr:uid="{00000000-0005-0000-0000-0000F7070000}"/>
    <cellStyle name="Normal 4 4 7" xfId="2193" xr:uid="{00000000-0005-0000-0000-0000F8070000}"/>
    <cellStyle name="Normal 4 4 7 2" xfId="3199" xr:uid="{00000000-0005-0000-0000-0000F9070000}"/>
    <cellStyle name="Normal 4 4 8" xfId="2719" xr:uid="{00000000-0005-0000-0000-0000FA070000}"/>
    <cellStyle name="Normal 4 5" xfId="99" xr:uid="{00000000-0005-0000-0000-0000FB070000}"/>
    <cellStyle name="Normal 4 5 2" xfId="339" xr:uid="{00000000-0005-0000-0000-0000FC070000}"/>
    <cellStyle name="Normal 4 5 2 2" xfId="484" xr:uid="{00000000-0005-0000-0000-0000FD070000}"/>
    <cellStyle name="Normal 4 5 2 2 2" xfId="1280" xr:uid="{00000000-0005-0000-0000-0000FE070000}"/>
    <cellStyle name="Normal 4 5 2 2 2 2" xfId="2509" xr:uid="{00000000-0005-0000-0000-0000FF070000}"/>
    <cellStyle name="Normal 4 5 2 2 2 2 2" xfId="3515" xr:uid="{00000000-0005-0000-0000-000000080000}"/>
    <cellStyle name="Normal 4 5 2 2 2 3" xfId="3035" xr:uid="{00000000-0005-0000-0000-000001080000}"/>
    <cellStyle name="Normal 4 5 2 2 3" xfId="1281" xr:uid="{00000000-0005-0000-0000-000002080000}"/>
    <cellStyle name="Normal 4 5 2 2 3 2" xfId="2510" xr:uid="{00000000-0005-0000-0000-000003080000}"/>
    <cellStyle name="Normal 4 5 2 2 3 2 2" xfId="3516" xr:uid="{00000000-0005-0000-0000-000004080000}"/>
    <cellStyle name="Normal 4 5 2 2 3 3" xfId="3036" xr:uid="{00000000-0005-0000-0000-000005080000}"/>
    <cellStyle name="Normal 4 5 2 2 4" xfId="1282" xr:uid="{00000000-0005-0000-0000-000006080000}"/>
    <cellStyle name="Normal 4 5 2 2 4 2" xfId="2511" xr:uid="{00000000-0005-0000-0000-000007080000}"/>
    <cellStyle name="Normal 4 5 2 2 4 2 2" xfId="3517" xr:uid="{00000000-0005-0000-0000-000008080000}"/>
    <cellStyle name="Normal 4 5 2 2 4 3" xfId="3037" xr:uid="{00000000-0005-0000-0000-000009080000}"/>
    <cellStyle name="Normal 4 5 2 2 5" xfId="2276" xr:uid="{00000000-0005-0000-0000-00000A080000}"/>
    <cellStyle name="Normal 4 5 2 2 5 2" xfId="3282" xr:uid="{00000000-0005-0000-0000-00000B080000}"/>
    <cellStyle name="Normal 4 5 2 2 6" xfId="2802" xr:uid="{00000000-0005-0000-0000-00000C080000}"/>
    <cellStyle name="Normal 4 5 2 3" xfId="1283" xr:uid="{00000000-0005-0000-0000-00000D080000}"/>
    <cellStyle name="Normal 4 5 2 3 2" xfId="2512" xr:uid="{00000000-0005-0000-0000-00000E080000}"/>
    <cellStyle name="Normal 4 5 2 3 2 2" xfId="3518" xr:uid="{00000000-0005-0000-0000-00000F080000}"/>
    <cellStyle name="Normal 4 5 2 3 3" xfId="3038" xr:uid="{00000000-0005-0000-0000-000010080000}"/>
    <cellStyle name="Normal 4 5 2 4" xfId="1284" xr:uid="{00000000-0005-0000-0000-000011080000}"/>
    <cellStyle name="Normal 4 5 2 4 2" xfId="2513" xr:uid="{00000000-0005-0000-0000-000012080000}"/>
    <cellStyle name="Normal 4 5 2 4 2 2" xfId="3519" xr:uid="{00000000-0005-0000-0000-000013080000}"/>
    <cellStyle name="Normal 4 5 2 4 3" xfId="3039" xr:uid="{00000000-0005-0000-0000-000014080000}"/>
    <cellStyle name="Normal 4 5 2 5" xfId="1285" xr:uid="{00000000-0005-0000-0000-000015080000}"/>
    <cellStyle name="Normal 4 5 2 5 2" xfId="2514" xr:uid="{00000000-0005-0000-0000-000016080000}"/>
    <cellStyle name="Normal 4 5 2 5 2 2" xfId="3520" xr:uid="{00000000-0005-0000-0000-000017080000}"/>
    <cellStyle name="Normal 4 5 2 5 3" xfId="3040" xr:uid="{00000000-0005-0000-0000-000018080000}"/>
    <cellStyle name="Normal 4 5 2 6" xfId="2216" xr:uid="{00000000-0005-0000-0000-000019080000}"/>
    <cellStyle name="Normal 4 5 2 6 2" xfId="3222" xr:uid="{00000000-0005-0000-0000-00001A080000}"/>
    <cellStyle name="Normal 4 5 2 7" xfId="2742" xr:uid="{00000000-0005-0000-0000-00001B080000}"/>
    <cellStyle name="Normal 4 5 3" xfId="452" xr:uid="{00000000-0005-0000-0000-00001C080000}"/>
    <cellStyle name="Normal 4 5 3 2" xfId="1286" xr:uid="{00000000-0005-0000-0000-00001D080000}"/>
    <cellStyle name="Normal 4 5 3 2 2" xfId="2515" xr:uid="{00000000-0005-0000-0000-00001E080000}"/>
    <cellStyle name="Normal 4 5 3 2 2 2" xfId="3521" xr:uid="{00000000-0005-0000-0000-00001F080000}"/>
    <cellStyle name="Normal 4 5 3 2 3" xfId="3041" xr:uid="{00000000-0005-0000-0000-000020080000}"/>
    <cellStyle name="Normal 4 5 3 3" xfId="1287" xr:uid="{00000000-0005-0000-0000-000021080000}"/>
    <cellStyle name="Normal 4 5 3 3 2" xfId="2516" xr:uid="{00000000-0005-0000-0000-000022080000}"/>
    <cellStyle name="Normal 4 5 3 3 2 2" xfId="3522" xr:uid="{00000000-0005-0000-0000-000023080000}"/>
    <cellStyle name="Normal 4 5 3 3 3" xfId="3042" xr:uid="{00000000-0005-0000-0000-000024080000}"/>
    <cellStyle name="Normal 4 5 3 4" xfId="1288" xr:uid="{00000000-0005-0000-0000-000025080000}"/>
    <cellStyle name="Normal 4 5 3 4 2" xfId="2517" xr:uid="{00000000-0005-0000-0000-000026080000}"/>
    <cellStyle name="Normal 4 5 3 4 2 2" xfId="3523" xr:uid="{00000000-0005-0000-0000-000027080000}"/>
    <cellStyle name="Normal 4 5 3 4 3" xfId="3043" xr:uid="{00000000-0005-0000-0000-000028080000}"/>
    <cellStyle name="Normal 4 5 3 5" xfId="2246" xr:uid="{00000000-0005-0000-0000-000029080000}"/>
    <cellStyle name="Normal 4 5 3 5 2" xfId="3252" xr:uid="{00000000-0005-0000-0000-00002A080000}"/>
    <cellStyle name="Normal 4 5 3 6" xfId="2772" xr:uid="{00000000-0005-0000-0000-00002B080000}"/>
    <cellStyle name="Normal 4 5 4" xfId="1289" xr:uid="{00000000-0005-0000-0000-00002C080000}"/>
    <cellStyle name="Normal 4 5 4 2" xfId="2518" xr:uid="{00000000-0005-0000-0000-00002D080000}"/>
    <cellStyle name="Normal 4 5 4 2 2" xfId="3524" xr:uid="{00000000-0005-0000-0000-00002E080000}"/>
    <cellStyle name="Normal 4 5 4 3" xfId="3044" xr:uid="{00000000-0005-0000-0000-00002F080000}"/>
    <cellStyle name="Normal 4 5 5" xfId="1290" xr:uid="{00000000-0005-0000-0000-000030080000}"/>
    <cellStyle name="Normal 4 5 5 2" xfId="2519" xr:uid="{00000000-0005-0000-0000-000031080000}"/>
    <cellStyle name="Normal 4 5 5 2 2" xfId="3525" xr:uid="{00000000-0005-0000-0000-000032080000}"/>
    <cellStyle name="Normal 4 5 5 3" xfId="3045" xr:uid="{00000000-0005-0000-0000-000033080000}"/>
    <cellStyle name="Normal 4 5 6" xfId="1291" xr:uid="{00000000-0005-0000-0000-000034080000}"/>
    <cellStyle name="Normal 4 5 6 2" xfId="2520" xr:uid="{00000000-0005-0000-0000-000035080000}"/>
    <cellStyle name="Normal 4 5 6 2 2" xfId="3526" xr:uid="{00000000-0005-0000-0000-000036080000}"/>
    <cellStyle name="Normal 4 5 6 3" xfId="3046" xr:uid="{00000000-0005-0000-0000-000037080000}"/>
    <cellStyle name="Normal 4 5 7" xfId="2186" xr:uid="{00000000-0005-0000-0000-000038080000}"/>
    <cellStyle name="Normal 4 5 7 2" xfId="3192" xr:uid="{00000000-0005-0000-0000-000039080000}"/>
    <cellStyle name="Normal 4 5 8" xfId="2712" xr:uid="{00000000-0005-0000-0000-00003A080000}"/>
    <cellStyle name="Normal 4 6" xfId="325" xr:uid="{00000000-0005-0000-0000-00003B080000}"/>
    <cellStyle name="Normal 4 6 2" xfId="470" xr:uid="{00000000-0005-0000-0000-00003C080000}"/>
    <cellStyle name="Normal 4 6 2 2" xfId="1292" xr:uid="{00000000-0005-0000-0000-00003D080000}"/>
    <cellStyle name="Normal 4 6 2 2 2" xfId="2521" xr:uid="{00000000-0005-0000-0000-00003E080000}"/>
    <cellStyle name="Normal 4 6 2 2 2 2" xfId="3527" xr:uid="{00000000-0005-0000-0000-00003F080000}"/>
    <cellStyle name="Normal 4 6 2 2 3" xfId="3047" xr:uid="{00000000-0005-0000-0000-000040080000}"/>
    <cellStyle name="Normal 4 6 2 3" xfId="1293" xr:uid="{00000000-0005-0000-0000-000041080000}"/>
    <cellStyle name="Normal 4 6 2 3 2" xfId="2522" xr:uid="{00000000-0005-0000-0000-000042080000}"/>
    <cellStyle name="Normal 4 6 2 3 2 2" xfId="3528" xr:uid="{00000000-0005-0000-0000-000043080000}"/>
    <cellStyle name="Normal 4 6 2 3 3" xfId="3048" xr:uid="{00000000-0005-0000-0000-000044080000}"/>
    <cellStyle name="Normal 4 6 2 4" xfId="1294" xr:uid="{00000000-0005-0000-0000-000045080000}"/>
    <cellStyle name="Normal 4 6 2 4 2" xfId="2523" xr:uid="{00000000-0005-0000-0000-000046080000}"/>
    <cellStyle name="Normal 4 6 2 4 2 2" xfId="3529" xr:uid="{00000000-0005-0000-0000-000047080000}"/>
    <cellStyle name="Normal 4 6 2 4 3" xfId="3049" xr:uid="{00000000-0005-0000-0000-000048080000}"/>
    <cellStyle name="Normal 4 6 2 5" xfId="2262" xr:uid="{00000000-0005-0000-0000-000049080000}"/>
    <cellStyle name="Normal 4 6 2 5 2" xfId="3268" xr:uid="{00000000-0005-0000-0000-00004A080000}"/>
    <cellStyle name="Normal 4 6 2 6" xfId="2788" xr:uid="{00000000-0005-0000-0000-00004B080000}"/>
    <cellStyle name="Normal 4 6 3" xfId="1295" xr:uid="{00000000-0005-0000-0000-00004C080000}"/>
    <cellStyle name="Normal 4 6 3 2" xfId="2524" xr:uid="{00000000-0005-0000-0000-00004D080000}"/>
    <cellStyle name="Normal 4 6 3 2 2" xfId="3530" xr:uid="{00000000-0005-0000-0000-00004E080000}"/>
    <cellStyle name="Normal 4 6 3 3" xfId="3050" xr:uid="{00000000-0005-0000-0000-00004F080000}"/>
    <cellStyle name="Normal 4 6 4" xfId="1296" xr:uid="{00000000-0005-0000-0000-000050080000}"/>
    <cellStyle name="Normal 4 6 4 2" xfId="2525" xr:uid="{00000000-0005-0000-0000-000051080000}"/>
    <cellStyle name="Normal 4 6 4 2 2" xfId="3531" xr:uid="{00000000-0005-0000-0000-000052080000}"/>
    <cellStyle name="Normal 4 6 4 3" xfId="3051" xr:uid="{00000000-0005-0000-0000-000053080000}"/>
    <cellStyle name="Normal 4 6 5" xfId="1297" xr:uid="{00000000-0005-0000-0000-000054080000}"/>
    <cellStyle name="Normal 4 6 5 2" xfId="2526" xr:uid="{00000000-0005-0000-0000-000055080000}"/>
    <cellStyle name="Normal 4 6 5 2 2" xfId="3532" xr:uid="{00000000-0005-0000-0000-000056080000}"/>
    <cellStyle name="Normal 4 6 5 3" xfId="3052" xr:uid="{00000000-0005-0000-0000-000057080000}"/>
    <cellStyle name="Normal 4 6 6" xfId="2202" xr:uid="{00000000-0005-0000-0000-000058080000}"/>
    <cellStyle name="Normal 4 6 6 2" xfId="3208" xr:uid="{00000000-0005-0000-0000-000059080000}"/>
    <cellStyle name="Normal 4 6 7" xfId="2728" xr:uid="{00000000-0005-0000-0000-00005A080000}"/>
    <cellStyle name="Normal 4 7" xfId="438" xr:uid="{00000000-0005-0000-0000-00005B080000}"/>
    <cellStyle name="Normal 4 7 2" xfId="1298" xr:uid="{00000000-0005-0000-0000-00005C080000}"/>
    <cellStyle name="Normal 4 7 2 2" xfId="2527" xr:uid="{00000000-0005-0000-0000-00005D080000}"/>
    <cellStyle name="Normal 4 7 2 2 2" xfId="3533" xr:uid="{00000000-0005-0000-0000-00005E080000}"/>
    <cellStyle name="Normal 4 7 2 3" xfId="3053" xr:uid="{00000000-0005-0000-0000-00005F080000}"/>
    <cellStyle name="Normal 4 7 3" xfId="1299" xr:uid="{00000000-0005-0000-0000-000060080000}"/>
    <cellStyle name="Normal 4 7 3 2" xfId="2528" xr:uid="{00000000-0005-0000-0000-000061080000}"/>
    <cellStyle name="Normal 4 7 3 2 2" xfId="3534" xr:uid="{00000000-0005-0000-0000-000062080000}"/>
    <cellStyle name="Normal 4 7 3 3" xfId="3054" xr:uid="{00000000-0005-0000-0000-000063080000}"/>
    <cellStyle name="Normal 4 7 4" xfId="1300" xr:uid="{00000000-0005-0000-0000-000064080000}"/>
    <cellStyle name="Normal 4 7 4 2" xfId="2529" xr:uid="{00000000-0005-0000-0000-000065080000}"/>
    <cellStyle name="Normal 4 7 4 2 2" xfId="3535" xr:uid="{00000000-0005-0000-0000-000066080000}"/>
    <cellStyle name="Normal 4 7 4 3" xfId="3055" xr:uid="{00000000-0005-0000-0000-000067080000}"/>
    <cellStyle name="Normal 4 7 5" xfId="2232" xr:uid="{00000000-0005-0000-0000-000068080000}"/>
    <cellStyle name="Normal 4 7 5 2" xfId="3238" xr:uid="{00000000-0005-0000-0000-000069080000}"/>
    <cellStyle name="Normal 4 7 6" xfId="2758" xr:uid="{00000000-0005-0000-0000-00006A080000}"/>
    <cellStyle name="Normal 4 8" xfId="1301" xr:uid="{00000000-0005-0000-0000-00006B080000}"/>
    <cellStyle name="Normal 4 8 2" xfId="2530" xr:uid="{00000000-0005-0000-0000-00006C080000}"/>
    <cellStyle name="Normal 4 8 2 2" xfId="3536" xr:uid="{00000000-0005-0000-0000-00006D080000}"/>
    <cellStyle name="Normal 4 8 3" xfId="3056" xr:uid="{00000000-0005-0000-0000-00006E080000}"/>
    <cellStyle name="Normal 4 9" xfId="1302" xr:uid="{00000000-0005-0000-0000-00006F080000}"/>
    <cellStyle name="Normal 4 9 2" xfId="2531" xr:uid="{00000000-0005-0000-0000-000070080000}"/>
    <cellStyle name="Normal 4 9 2 2" xfId="3537" xr:uid="{00000000-0005-0000-0000-000071080000}"/>
    <cellStyle name="Normal 4 9 3" xfId="3057" xr:uid="{00000000-0005-0000-0000-000072080000}"/>
    <cellStyle name="Normal 40" xfId="163" xr:uid="{00000000-0005-0000-0000-000073080000}"/>
    <cellStyle name="Normal 40 2" xfId="164" xr:uid="{00000000-0005-0000-0000-000074080000}"/>
    <cellStyle name="Normal 40 2 2" xfId="165" xr:uid="{00000000-0005-0000-0000-000075080000}"/>
    <cellStyle name="Normal 47" xfId="166" xr:uid="{00000000-0005-0000-0000-000076080000}"/>
    <cellStyle name="Normal 49" xfId="167" xr:uid="{00000000-0005-0000-0000-000077080000}"/>
    <cellStyle name="Normal 5" xfId="102" xr:uid="{00000000-0005-0000-0000-000078080000}"/>
    <cellStyle name="Normal 5 2" xfId="168" xr:uid="{00000000-0005-0000-0000-000079080000}"/>
    <cellStyle name="Normal 5 2 2" xfId="211" xr:uid="{00000000-0005-0000-0000-00007A080000}"/>
    <cellStyle name="Normal 5 2 2 2" xfId="356" xr:uid="{00000000-0005-0000-0000-00007B080000}"/>
    <cellStyle name="Normal 5 2 2 2 2" xfId="496" xr:uid="{00000000-0005-0000-0000-00007C080000}"/>
    <cellStyle name="Normal 5 2 2 2 2 2" xfId="1303" xr:uid="{00000000-0005-0000-0000-00007D080000}"/>
    <cellStyle name="Normal 5 2 2 2 2 2 2" xfId="2532" xr:uid="{00000000-0005-0000-0000-00007E080000}"/>
    <cellStyle name="Normal 5 2 2 2 2 2 2 2" xfId="3538" xr:uid="{00000000-0005-0000-0000-00007F080000}"/>
    <cellStyle name="Normal 5 2 2 2 2 2 3" xfId="3058" xr:uid="{00000000-0005-0000-0000-000080080000}"/>
    <cellStyle name="Normal 5 2 2 2 2 3" xfId="1304" xr:uid="{00000000-0005-0000-0000-000081080000}"/>
    <cellStyle name="Normal 5 2 2 2 2 3 2" xfId="2533" xr:uid="{00000000-0005-0000-0000-000082080000}"/>
    <cellStyle name="Normal 5 2 2 2 2 3 2 2" xfId="3539" xr:uid="{00000000-0005-0000-0000-000083080000}"/>
    <cellStyle name="Normal 5 2 2 2 2 3 3" xfId="3059" xr:uid="{00000000-0005-0000-0000-000084080000}"/>
    <cellStyle name="Normal 5 2 2 2 2 4" xfId="1305" xr:uid="{00000000-0005-0000-0000-000085080000}"/>
    <cellStyle name="Normal 5 2 2 2 2 4 2" xfId="2534" xr:uid="{00000000-0005-0000-0000-000086080000}"/>
    <cellStyle name="Normal 5 2 2 2 2 4 2 2" xfId="3540" xr:uid="{00000000-0005-0000-0000-000087080000}"/>
    <cellStyle name="Normal 5 2 2 2 2 4 3" xfId="3060" xr:uid="{00000000-0005-0000-0000-000088080000}"/>
    <cellStyle name="Normal 5 2 2 2 2 5" xfId="2288" xr:uid="{00000000-0005-0000-0000-000089080000}"/>
    <cellStyle name="Normal 5 2 2 2 2 5 2" xfId="3294" xr:uid="{00000000-0005-0000-0000-00008A080000}"/>
    <cellStyle name="Normal 5 2 2 2 2 6" xfId="2814" xr:uid="{00000000-0005-0000-0000-00008B080000}"/>
    <cellStyle name="Normal 5 2 2 2 3" xfId="1306" xr:uid="{00000000-0005-0000-0000-00008C080000}"/>
    <cellStyle name="Normal 5 2 2 2 3 2" xfId="2535" xr:uid="{00000000-0005-0000-0000-00008D080000}"/>
    <cellStyle name="Normal 5 2 2 2 3 2 2" xfId="3541" xr:uid="{00000000-0005-0000-0000-00008E080000}"/>
    <cellStyle name="Normal 5 2 2 2 3 3" xfId="3061" xr:uid="{00000000-0005-0000-0000-00008F080000}"/>
    <cellStyle name="Normal 5 2 2 2 4" xfId="1307" xr:uid="{00000000-0005-0000-0000-000090080000}"/>
    <cellStyle name="Normal 5 2 2 2 4 2" xfId="2536" xr:uid="{00000000-0005-0000-0000-000091080000}"/>
    <cellStyle name="Normal 5 2 2 2 4 2 2" xfId="3542" xr:uid="{00000000-0005-0000-0000-000092080000}"/>
    <cellStyle name="Normal 5 2 2 2 4 3" xfId="3062" xr:uid="{00000000-0005-0000-0000-000093080000}"/>
    <cellStyle name="Normal 5 2 2 2 5" xfId="1308" xr:uid="{00000000-0005-0000-0000-000094080000}"/>
    <cellStyle name="Normal 5 2 2 2 5 2" xfId="2537" xr:uid="{00000000-0005-0000-0000-000095080000}"/>
    <cellStyle name="Normal 5 2 2 2 5 2 2" xfId="3543" xr:uid="{00000000-0005-0000-0000-000096080000}"/>
    <cellStyle name="Normal 5 2 2 2 5 3" xfId="3063" xr:uid="{00000000-0005-0000-0000-000097080000}"/>
    <cellStyle name="Normal 5 2 2 2 6" xfId="2228" xr:uid="{00000000-0005-0000-0000-000098080000}"/>
    <cellStyle name="Normal 5 2 2 2 6 2" xfId="3234" xr:uid="{00000000-0005-0000-0000-000099080000}"/>
    <cellStyle name="Normal 5 2 2 2 7" xfId="2754" xr:uid="{00000000-0005-0000-0000-00009A080000}"/>
    <cellStyle name="Normal 5 2 2 3" xfId="465" xr:uid="{00000000-0005-0000-0000-00009B080000}"/>
    <cellStyle name="Normal 5 2 2 3 2" xfId="1309" xr:uid="{00000000-0005-0000-0000-00009C080000}"/>
    <cellStyle name="Normal 5 2 2 3 2 2" xfId="2538" xr:uid="{00000000-0005-0000-0000-00009D080000}"/>
    <cellStyle name="Normal 5 2 2 3 2 2 2" xfId="3544" xr:uid="{00000000-0005-0000-0000-00009E080000}"/>
    <cellStyle name="Normal 5 2 2 3 2 3" xfId="3064" xr:uid="{00000000-0005-0000-0000-00009F080000}"/>
    <cellStyle name="Normal 5 2 2 3 3" xfId="1310" xr:uid="{00000000-0005-0000-0000-0000A0080000}"/>
    <cellStyle name="Normal 5 2 2 3 3 2" xfId="2539" xr:uid="{00000000-0005-0000-0000-0000A1080000}"/>
    <cellStyle name="Normal 5 2 2 3 3 2 2" xfId="3545" xr:uid="{00000000-0005-0000-0000-0000A2080000}"/>
    <cellStyle name="Normal 5 2 2 3 3 3" xfId="3065" xr:uid="{00000000-0005-0000-0000-0000A3080000}"/>
    <cellStyle name="Normal 5 2 2 3 4" xfId="1311" xr:uid="{00000000-0005-0000-0000-0000A4080000}"/>
    <cellStyle name="Normal 5 2 2 3 4 2" xfId="2540" xr:uid="{00000000-0005-0000-0000-0000A5080000}"/>
    <cellStyle name="Normal 5 2 2 3 4 2 2" xfId="3546" xr:uid="{00000000-0005-0000-0000-0000A6080000}"/>
    <cellStyle name="Normal 5 2 2 3 4 3" xfId="3066" xr:uid="{00000000-0005-0000-0000-0000A7080000}"/>
    <cellStyle name="Normal 5 2 2 3 5" xfId="2258" xr:uid="{00000000-0005-0000-0000-0000A8080000}"/>
    <cellStyle name="Normal 5 2 2 3 5 2" xfId="3264" xr:uid="{00000000-0005-0000-0000-0000A9080000}"/>
    <cellStyle name="Normal 5 2 2 3 6" xfId="2784" xr:uid="{00000000-0005-0000-0000-0000AA080000}"/>
    <cellStyle name="Normal 5 2 2 4" xfId="1312" xr:uid="{00000000-0005-0000-0000-0000AB080000}"/>
    <cellStyle name="Normal 5 2 2 4 2" xfId="2541" xr:uid="{00000000-0005-0000-0000-0000AC080000}"/>
    <cellStyle name="Normal 5 2 2 4 2 2" xfId="3547" xr:uid="{00000000-0005-0000-0000-0000AD080000}"/>
    <cellStyle name="Normal 5 2 2 4 3" xfId="3067" xr:uid="{00000000-0005-0000-0000-0000AE080000}"/>
    <cellStyle name="Normal 5 2 2 5" xfId="1313" xr:uid="{00000000-0005-0000-0000-0000AF080000}"/>
    <cellStyle name="Normal 5 2 2 5 2" xfId="2542" xr:uid="{00000000-0005-0000-0000-0000B0080000}"/>
    <cellStyle name="Normal 5 2 2 5 2 2" xfId="3548" xr:uid="{00000000-0005-0000-0000-0000B1080000}"/>
    <cellStyle name="Normal 5 2 2 5 3" xfId="3068" xr:uid="{00000000-0005-0000-0000-0000B2080000}"/>
    <cellStyle name="Normal 5 2 2 6" xfId="1314" xr:uid="{00000000-0005-0000-0000-0000B3080000}"/>
    <cellStyle name="Normal 5 2 2 6 2" xfId="2543" xr:uid="{00000000-0005-0000-0000-0000B4080000}"/>
    <cellStyle name="Normal 5 2 2 6 2 2" xfId="3549" xr:uid="{00000000-0005-0000-0000-0000B5080000}"/>
    <cellStyle name="Normal 5 2 2 6 3" xfId="3069" xr:uid="{00000000-0005-0000-0000-0000B6080000}"/>
    <cellStyle name="Normal 5 2 2 7" xfId="2198" xr:uid="{00000000-0005-0000-0000-0000B7080000}"/>
    <cellStyle name="Normal 5 2 2 7 2" xfId="3204" xr:uid="{00000000-0005-0000-0000-0000B8080000}"/>
    <cellStyle name="Normal 5 2 2 8" xfId="2724" xr:uid="{00000000-0005-0000-0000-0000B9080000}"/>
    <cellStyle name="Normal 5 2 3" xfId="343" xr:uid="{00000000-0005-0000-0000-0000BA080000}"/>
    <cellStyle name="Normal 5 2 3 2" xfId="486" xr:uid="{00000000-0005-0000-0000-0000BB080000}"/>
    <cellStyle name="Normal 5 2 3 2 2" xfId="1315" xr:uid="{00000000-0005-0000-0000-0000BC080000}"/>
    <cellStyle name="Normal 5 2 3 2 2 2" xfId="2544" xr:uid="{00000000-0005-0000-0000-0000BD080000}"/>
    <cellStyle name="Normal 5 2 3 2 2 2 2" xfId="3550" xr:uid="{00000000-0005-0000-0000-0000BE080000}"/>
    <cellStyle name="Normal 5 2 3 2 2 3" xfId="3070" xr:uid="{00000000-0005-0000-0000-0000BF080000}"/>
    <cellStyle name="Normal 5 2 3 2 3" xfId="1316" xr:uid="{00000000-0005-0000-0000-0000C0080000}"/>
    <cellStyle name="Normal 5 2 3 2 3 2" xfId="2545" xr:uid="{00000000-0005-0000-0000-0000C1080000}"/>
    <cellStyle name="Normal 5 2 3 2 3 2 2" xfId="3551" xr:uid="{00000000-0005-0000-0000-0000C2080000}"/>
    <cellStyle name="Normal 5 2 3 2 3 3" xfId="3071" xr:uid="{00000000-0005-0000-0000-0000C3080000}"/>
    <cellStyle name="Normal 5 2 3 2 4" xfId="1317" xr:uid="{00000000-0005-0000-0000-0000C4080000}"/>
    <cellStyle name="Normal 5 2 3 2 4 2" xfId="2546" xr:uid="{00000000-0005-0000-0000-0000C5080000}"/>
    <cellStyle name="Normal 5 2 3 2 4 2 2" xfId="3552" xr:uid="{00000000-0005-0000-0000-0000C6080000}"/>
    <cellStyle name="Normal 5 2 3 2 4 3" xfId="3072" xr:uid="{00000000-0005-0000-0000-0000C7080000}"/>
    <cellStyle name="Normal 5 2 3 2 5" xfId="2278" xr:uid="{00000000-0005-0000-0000-0000C8080000}"/>
    <cellStyle name="Normal 5 2 3 2 5 2" xfId="3284" xr:uid="{00000000-0005-0000-0000-0000C9080000}"/>
    <cellStyle name="Normal 5 2 3 2 6" xfId="2804" xr:uid="{00000000-0005-0000-0000-0000CA080000}"/>
    <cellStyle name="Normal 5 2 3 3" xfId="1318" xr:uid="{00000000-0005-0000-0000-0000CB080000}"/>
    <cellStyle name="Normal 5 2 3 3 2" xfId="2547" xr:uid="{00000000-0005-0000-0000-0000CC080000}"/>
    <cellStyle name="Normal 5 2 3 3 2 2" xfId="3553" xr:uid="{00000000-0005-0000-0000-0000CD080000}"/>
    <cellStyle name="Normal 5 2 3 3 3" xfId="3073" xr:uid="{00000000-0005-0000-0000-0000CE080000}"/>
    <cellStyle name="Normal 5 2 3 4" xfId="1319" xr:uid="{00000000-0005-0000-0000-0000CF080000}"/>
    <cellStyle name="Normal 5 2 3 4 2" xfId="2548" xr:uid="{00000000-0005-0000-0000-0000D0080000}"/>
    <cellStyle name="Normal 5 2 3 4 2 2" xfId="3554" xr:uid="{00000000-0005-0000-0000-0000D1080000}"/>
    <cellStyle name="Normal 5 2 3 4 3" xfId="3074" xr:uid="{00000000-0005-0000-0000-0000D2080000}"/>
    <cellStyle name="Normal 5 2 3 5" xfId="1320" xr:uid="{00000000-0005-0000-0000-0000D3080000}"/>
    <cellStyle name="Normal 5 2 3 5 2" xfId="2549" xr:uid="{00000000-0005-0000-0000-0000D4080000}"/>
    <cellStyle name="Normal 5 2 3 5 2 2" xfId="3555" xr:uid="{00000000-0005-0000-0000-0000D5080000}"/>
    <cellStyle name="Normal 5 2 3 5 3" xfId="3075" xr:uid="{00000000-0005-0000-0000-0000D6080000}"/>
    <cellStyle name="Normal 5 2 3 6" xfId="2218" xr:uid="{00000000-0005-0000-0000-0000D7080000}"/>
    <cellStyle name="Normal 5 2 3 6 2" xfId="3224" xr:uid="{00000000-0005-0000-0000-0000D8080000}"/>
    <cellStyle name="Normal 5 2 3 7" xfId="2744" xr:uid="{00000000-0005-0000-0000-0000D9080000}"/>
    <cellStyle name="Normal 5 2 4" xfId="454" xr:uid="{00000000-0005-0000-0000-0000DA080000}"/>
    <cellStyle name="Normal 5 2 4 2" xfId="1321" xr:uid="{00000000-0005-0000-0000-0000DB080000}"/>
    <cellStyle name="Normal 5 2 4 2 2" xfId="2550" xr:uid="{00000000-0005-0000-0000-0000DC080000}"/>
    <cellStyle name="Normal 5 2 4 2 2 2" xfId="3556" xr:uid="{00000000-0005-0000-0000-0000DD080000}"/>
    <cellStyle name="Normal 5 2 4 2 3" xfId="3076" xr:uid="{00000000-0005-0000-0000-0000DE080000}"/>
    <cellStyle name="Normal 5 2 4 3" xfId="1322" xr:uid="{00000000-0005-0000-0000-0000DF080000}"/>
    <cellStyle name="Normal 5 2 4 3 2" xfId="2551" xr:uid="{00000000-0005-0000-0000-0000E0080000}"/>
    <cellStyle name="Normal 5 2 4 3 2 2" xfId="3557" xr:uid="{00000000-0005-0000-0000-0000E1080000}"/>
    <cellStyle name="Normal 5 2 4 3 3" xfId="3077" xr:uid="{00000000-0005-0000-0000-0000E2080000}"/>
    <cellStyle name="Normal 5 2 4 4" xfId="1323" xr:uid="{00000000-0005-0000-0000-0000E3080000}"/>
    <cellStyle name="Normal 5 2 4 4 2" xfId="2552" xr:uid="{00000000-0005-0000-0000-0000E4080000}"/>
    <cellStyle name="Normal 5 2 4 4 2 2" xfId="3558" xr:uid="{00000000-0005-0000-0000-0000E5080000}"/>
    <cellStyle name="Normal 5 2 4 4 3" xfId="3078" xr:uid="{00000000-0005-0000-0000-0000E6080000}"/>
    <cellStyle name="Normal 5 2 4 5" xfId="2248" xr:uid="{00000000-0005-0000-0000-0000E7080000}"/>
    <cellStyle name="Normal 5 2 4 5 2" xfId="3254" xr:uid="{00000000-0005-0000-0000-0000E8080000}"/>
    <cellStyle name="Normal 5 2 4 6" xfId="2774" xr:uid="{00000000-0005-0000-0000-0000E9080000}"/>
    <cellStyle name="Normal 5 2 5" xfId="1324" xr:uid="{00000000-0005-0000-0000-0000EA080000}"/>
    <cellStyle name="Normal 5 2 5 2" xfId="2553" xr:uid="{00000000-0005-0000-0000-0000EB080000}"/>
    <cellStyle name="Normal 5 2 5 2 2" xfId="3559" xr:uid="{00000000-0005-0000-0000-0000EC080000}"/>
    <cellStyle name="Normal 5 2 5 3" xfId="3079" xr:uid="{00000000-0005-0000-0000-0000ED080000}"/>
    <cellStyle name="Normal 5 2 6" xfId="1325" xr:uid="{00000000-0005-0000-0000-0000EE080000}"/>
    <cellStyle name="Normal 5 2 6 2" xfId="2554" xr:uid="{00000000-0005-0000-0000-0000EF080000}"/>
    <cellStyle name="Normal 5 2 6 2 2" xfId="3560" xr:uid="{00000000-0005-0000-0000-0000F0080000}"/>
    <cellStyle name="Normal 5 2 6 3" xfId="3080" xr:uid="{00000000-0005-0000-0000-0000F1080000}"/>
    <cellStyle name="Normal 5 2 7" xfId="1326" xr:uid="{00000000-0005-0000-0000-0000F2080000}"/>
    <cellStyle name="Normal 5 2 7 2" xfId="2555" xr:uid="{00000000-0005-0000-0000-0000F3080000}"/>
    <cellStyle name="Normal 5 2 7 2 2" xfId="3561" xr:uid="{00000000-0005-0000-0000-0000F4080000}"/>
    <cellStyle name="Normal 5 2 7 3" xfId="3081" xr:uid="{00000000-0005-0000-0000-0000F5080000}"/>
    <cellStyle name="Normal 5 2 8" xfId="2188" xr:uid="{00000000-0005-0000-0000-0000F6080000}"/>
    <cellStyle name="Normal 5 2 8 2" xfId="3194" xr:uid="{00000000-0005-0000-0000-0000F7080000}"/>
    <cellStyle name="Normal 5 2 9" xfId="2714" xr:uid="{00000000-0005-0000-0000-0000F8080000}"/>
    <cellStyle name="Normal 5 3" xfId="184" xr:uid="{00000000-0005-0000-0000-0000F9080000}"/>
    <cellStyle name="Normal 5 3 2" xfId="213" xr:uid="{00000000-0005-0000-0000-0000FA080000}"/>
    <cellStyle name="Normal 5 3 2 2" xfId="358" xr:uid="{00000000-0005-0000-0000-0000FB080000}"/>
    <cellStyle name="Normal 5 3 2 2 2" xfId="498" xr:uid="{00000000-0005-0000-0000-0000FC080000}"/>
    <cellStyle name="Normal 5 3 2 2 2 2" xfId="1327" xr:uid="{00000000-0005-0000-0000-0000FD080000}"/>
    <cellStyle name="Normal 5 3 2 2 2 2 2" xfId="2556" xr:uid="{00000000-0005-0000-0000-0000FE080000}"/>
    <cellStyle name="Normal 5 3 2 2 2 2 2 2" xfId="3562" xr:uid="{00000000-0005-0000-0000-0000FF080000}"/>
    <cellStyle name="Normal 5 3 2 2 2 2 3" xfId="3082" xr:uid="{00000000-0005-0000-0000-000000090000}"/>
    <cellStyle name="Normal 5 3 2 2 2 3" xfId="1328" xr:uid="{00000000-0005-0000-0000-000001090000}"/>
    <cellStyle name="Normal 5 3 2 2 2 3 2" xfId="2557" xr:uid="{00000000-0005-0000-0000-000002090000}"/>
    <cellStyle name="Normal 5 3 2 2 2 3 2 2" xfId="3563" xr:uid="{00000000-0005-0000-0000-000003090000}"/>
    <cellStyle name="Normal 5 3 2 2 2 3 3" xfId="3083" xr:uid="{00000000-0005-0000-0000-000004090000}"/>
    <cellStyle name="Normal 5 3 2 2 2 4" xfId="1329" xr:uid="{00000000-0005-0000-0000-000005090000}"/>
    <cellStyle name="Normal 5 3 2 2 2 4 2" xfId="2558" xr:uid="{00000000-0005-0000-0000-000006090000}"/>
    <cellStyle name="Normal 5 3 2 2 2 4 2 2" xfId="3564" xr:uid="{00000000-0005-0000-0000-000007090000}"/>
    <cellStyle name="Normal 5 3 2 2 2 4 3" xfId="3084" xr:uid="{00000000-0005-0000-0000-000008090000}"/>
    <cellStyle name="Normal 5 3 2 2 2 5" xfId="2290" xr:uid="{00000000-0005-0000-0000-000009090000}"/>
    <cellStyle name="Normal 5 3 2 2 2 5 2" xfId="3296" xr:uid="{00000000-0005-0000-0000-00000A090000}"/>
    <cellStyle name="Normal 5 3 2 2 2 6" xfId="2816" xr:uid="{00000000-0005-0000-0000-00000B090000}"/>
    <cellStyle name="Normal 5 3 2 2 3" xfId="1330" xr:uid="{00000000-0005-0000-0000-00000C090000}"/>
    <cellStyle name="Normal 5 3 2 2 3 2" xfId="2559" xr:uid="{00000000-0005-0000-0000-00000D090000}"/>
    <cellStyle name="Normal 5 3 2 2 3 2 2" xfId="3565" xr:uid="{00000000-0005-0000-0000-00000E090000}"/>
    <cellStyle name="Normal 5 3 2 2 3 3" xfId="3085" xr:uid="{00000000-0005-0000-0000-00000F090000}"/>
    <cellStyle name="Normal 5 3 2 2 4" xfId="1331" xr:uid="{00000000-0005-0000-0000-000010090000}"/>
    <cellStyle name="Normal 5 3 2 2 4 2" xfId="2560" xr:uid="{00000000-0005-0000-0000-000011090000}"/>
    <cellStyle name="Normal 5 3 2 2 4 2 2" xfId="3566" xr:uid="{00000000-0005-0000-0000-000012090000}"/>
    <cellStyle name="Normal 5 3 2 2 4 3" xfId="3086" xr:uid="{00000000-0005-0000-0000-000013090000}"/>
    <cellStyle name="Normal 5 3 2 2 5" xfId="1332" xr:uid="{00000000-0005-0000-0000-000014090000}"/>
    <cellStyle name="Normal 5 3 2 2 5 2" xfId="2561" xr:uid="{00000000-0005-0000-0000-000015090000}"/>
    <cellStyle name="Normal 5 3 2 2 5 2 2" xfId="3567" xr:uid="{00000000-0005-0000-0000-000016090000}"/>
    <cellStyle name="Normal 5 3 2 2 5 3" xfId="3087" xr:uid="{00000000-0005-0000-0000-000017090000}"/>
    <cellStyle name="Normal 5 3 2 2 6" xfId="2230" xr:uid="{00000000-0005-0000-0000-000018090000}"/>
    <cellStyle name="Normal 5 3 2 2 6 2" xfId="3236" xr:uid="{00000000-0005-0000-0000-000019090000}"/>
    <cellStyle name="Normal 5 3 2 2 7" xfId="2756" xr:uid="{00000000-0005-0000-0000-00001A090000}"/>
    <cellStyle name="Normal 5 3 2 3" xfId="467" xr:uid="{00000000-0005-0000-0000-00001B090000}"/>
    <cellStyle name="Normal 5 3 2 3 2" xfId="1333" xr:uid="{00000000-0005-0000-0000-00001C090000}"/>
    <cellStyle name="Normal 5 3 2 3 2 2" xfId="2562" xr:uid="{00000000-0005-0000-0000-00001D090000}"/>
    <cellStyle name="Normal 5 3 2 3 2 2 2" xfId="3568" xr:uid="{00000000-0005-0000-0000-00001E090000}"/>
    <cellStyle name="Normal 5 3 2 3 2 3" xfId="3088" xr:uid="{00000000-0005-0000-0000-00001F090000}"/>
    <cellStyle name="Normal 5 3 2 3 3" xfId="1334" xr:uid="{00000000-0005-0000-0000-000020090000}"/>
    <cellStyle name="Normal 5 3 2 3 3 2" xfId="2563" xr:uid="{00000000-0005-0000-0000-000021090000}"/>
    <cellStyle name="Normal 5 3 2 3 3 2 2" xfId="3569" xr:uid="{00000000-0005-0000-0000-000022090000}"/>
    <cellStyle name="Normal 5 3 2 3 3 3" xfId="3089" xr:uid="{00000000-0005-0000-0000-000023090000}"/>
    <cellStyle name="Normal 5 3 2 3 4" xfId="1335" xr:uid="{00000000-0005-0000-0000-000024090000}"/>
    <cellStyle name="Normal 5 3 2 3 4 2" xfId="2564" xr:uid="{00000000-0005-0000-0000-000025090000}"/>
    <cellStyle name="Normal 5 3 2 3 4 2 2" xfId="3570" xr:uid="{00000000-0005-0000-0000-000026090000}"/>
    <cellStyle name="Normal 5 3 2 3 4 3" xfId="3090" xr:uid="{00000000-0005-0000-0000-000027090000}"/>
    <cellStyle name="Normal 5 3 2 3 5" xfId="2260" xr:uid="{00000000-0005-0000-0000-000028090000}"/>
    <cellStyle name="Normal 5 3 2 3 5 2" xfId="3266" xr:uid="{00000000-0005-0000-0000-000029090000}"/>
    <cellStyle name="Normal 5 3 2 3 6" xfId="2786" xr:uid="{00000000-0005-0000-0000-00002A090000}"/>
    <cellStyle name="Normal 5 3 2 4" xfId="1336" xr:uid="{00000000-0005-0000-0000-00002B090000}"/>
    <cellStyle name="Normal 5 3 2 4 2" xfId="2565" xr:uid="{00000000-0005-0000-0000-00002C090000}"/>
    <cellStyle name="Normal 5 3 2 4 2 2" xfId="3571" xr:uid="{00000000-0005-0000-0000-00002D090000}"/>
    <cellStyle name="Normal 5 3 2 4 3" xfId="3091" xr:uid="{00000000-0005-0000-0000-00002E090000}"/>
    <cellStyle name="Normal 5 3 2 5" xfId="1337" xr:uid="{00000000-0005-0000-0000-00002F090000}"/>
    <cellStyle name="Normal 5 3 2 5 2" xfId="2566" xr:uid="{00000000-0005-0000-0000-000030090000}"/>
    <cellStyle name="Normal 5 3 2 5 2 2" xfId="3572" xr:uid="{00000000-0005-0000-0000-000031090000}"/>
    <cellStyle name="Normal 5 3 2 5 3" xfId="3092" xr:uid="{00000000-0005-0000-0000-000032090000}"/>
    <cellStyle name="Normal 5 3 2 6" xfId="1338" xr:uid="{00000000-0005-0000-0000-000033090000}"/>
    <cellStyle name="Normal 5 3 2 6 2" xfId="2567" xr:uid="{00000000-0005-0000-0000-000034090000}"/>
    <cellStyle name="Normal 5 3 2 6 2 2" xfId="3573" xr:uid="{00000000-0005-0000-0000-000035090000}"/>
    <cellStyle name="Normal 5 3 2 6 3" xfId="3093" xr:uid="{00000000-0005-0000-0000-000036090000}"/>
    <cellStyle name="Normal 5 3 2 7" xfId="2200" xr:uid="{00000000-0005-0000-0000-000037090000}"/>
    <cellStyle name="Normal 5 3 2 7 2" xfId="3206" xr:uid="{00000000-0005-0000-0000-000038090000}"/>
    <cellStyle name="Normal 5 3 2 8" xfId="2726" xr:uid="{00000000-0005-0000-0000-000039090000}"/>
    <cellStyle name="Normal 5 3 3" xfId="349" xr:uid="{00000000-0005-0000-0000-00003A090000}"/>
    <cellStyle name="Normal 5 3 3 2" xfId="489" xr:uid="{00000000-0005-0000-0000-00003B090000}"/>
    <cellStyle name="Normal 5 3 3 2 2" xfId="1339" xr:uid="{00000000-0005-0000-0000-00003C090000}"/>
    <cellStyle name="Normal 5 3 3 2 2 2" xfId="2568" xr:uid="{00000000-0005-0000-0000-00003D090000}"/>
    <cellStyle name="Normal 5 3 3 2 2 2 2" xfId="3574" xr:uid="{00000000-0005-0000-0000-00003E090000}"/>
    <cellStyle name="Normal 5 3 3 2 2 3" xfId="3094" xr:uid="{00000000-0005-0000-0000-00003F090000}"/>
    <cellStyle name="Normal 5 3 3 2 3" xfId="1340" xr:uid="{00000000-0005-0000-0000-000040090000}"/>
    <cellStyle name="Normal 5 3 3 2 3 2" xfId="2569" xr:uid="{00000000-0005-0000-0000-000041090000}"/>
    <cellStyle name="Normal 5 3 3 2 3 2 2" xfId="3575" xr:uid="{00000000-0005-0000-0000-000042090000}"/>
    <cellStyle name="Normal 5 3 3 2 3 3" xfId="3095" xr:uid="{00000000-0005-0000-0000-000043090000}"/>
    <cellStyle name="Normal 5 3 3 2 4" xfId="1341" xr:uid="{00000000-0005-0000-0000-000044090000}"/>
    <cellStyle name="Normal 5 3 3 2 4 2" xfId="2570" xr:uid="{00000000-0005-0000-0000-000045090000}"/>
    <cellStyle name="Normal 5 3 3 2 4 2 2" xfId="3576" xr:uid="{00000000-0005-0000-0000-000046090000}"/>
    <cellStyle name="Normal 5 3 3 2 4 3" xfId="3096" xr:uid="{00000000-0005-0000-0000-000047090000}"/>
    <cellStyle name="Normal 5 3 3 2 5" xfId="2281" xr:uid="{00000000-0005-0000-0000-000048090000}"/>
    <cellStyle name="Normal 5 3 3 2 5 2" xfId="3287" xr:uid="{00000000-0005-0000-0000-000049090000}"/>
    <cellStyle name="Normal 5 3 3 2 6" xfId="2807" xr:uid="{00000000-0005-0000-0000-00004A090000}"/>
    <cellStyle name="Normal 5 3 3 3" xfId="1342" xr:uid="{00000000-0005-0000-0000-00004B090000}"/>
    <cellStyle name="Normal 5 3 3 3 2" xfId="2571" xr:uid="{00000000-0005-0000-0000-00004C090000}"/>
    <cellStyle name="Normal 5 3 3 3 2 2" xfId="3577" xr:uid="{00000000-0005-0000-0000-00004D090000}"/>
    <cellStyle name="Normal 5 3 3 3 3" xfId="3097" xr:uid="{00000000-0005-0000-0000-00004E090000}"/>
    <cellStyle name="Normal 5 3 3 4" xfId="1343" xr:uid="{00000000-0005-0000-0000-00004F090000}"/>
    <cellStyle name="Normal 5 3 3 4 2" xfId="2572" xr:uid="{00000000-0005-0000-0000-000050090000}"/>
    <cellStyle name="Normal 5 3 3 4 2 2" xfId="3578" xr:uid="{00000000-0005-0000-0000-000051090000}"/>
    <cellStyle name="Normal 5 3 3 4 3" xfId="3098" xr:uid="{00000000-0005-0000-0000-000052090000}"/>
    <cellStyle name="Normal 5 3 3 5" xfId="1344" xr:uid="{00000000-0005-0000-0000-000053090000}"/>
    <cellStyle name="Normal 5 3 3 5 2" xfId="2573" xr:uid="{00000000-0005-0000-0000-000054090000}"/>
    <cellStyle name="Normal 5 3 3 5 2 2" xfId="3579" xr:uid="{00000000-0005-0000-0000-000055090000}"/>
    <cellStyle name="Normal 5 3 3 5 3" xfId="3099" xr:uid="{00000000-0005-0000-0000-000056090000}"/>
    <cellStyle name="Normal 5 3 3 6" xfId="2221" xr:uid="{00000000-0005-0000-0000-000057090000}"/>
    <cellStyle name="Normal 5 3 3 6 2" xfId="3227" xr:uid="{00000000-0005-0000-0000-000058090000}"/>
    <cellStyle name="Normal 5 3 3 7" xfId="2747" xr:uid="{00000000-0005-0000-0000-000059090000}"/>
    <cellStyle name="Normal 5 3 4" xfId="457" xr:uid="{00000000-0005-0000-0000-00005A090000}"/>
    <cellStyle name="Normal 5 3 4 2" xfId="1345" xr:uid="{00000000-0005-0000-0000-00005B090000}"/>
    <cellStyle name="Normal 5 3 4 2 2" xfId="2574" xr:uid="{00000000-0005-0000-0000-00005C090000}"/>
    <cellStyle name="Normal 5 3 4 2 2 2" xfId="3580" xr:uid="{00000000-0005-0000-0000-00005D090000}"/>
    <cellStyle name="Normal 5 3 4 2 3" xfId="3100" xr:uid="{00000000-0005-0000-0000-00005E090000}"/>
    <cellStyle name="Normal 5 3 4 3" xfId="1346" xr:uid="{00000000-0005-0000-0000-00005F090000}"/>
    <cellStyle name="Normal 5 3 4 3 2" xfId="2575" xr:uid="{00000000-0005-0000-0000-000060090000}"/>
    <cellStyle name="Normal 5 3 4 3 2 2" xfId="3581" xr:uid="{00000000-0005-0000-0000-000061090000}"/>
    <cellStyle name="Normal 5 3 4 3 3" xfId="3101" xr:uid="{00000000-0005-0000-0000-000062090000}"/>
    <cellStyle name="Normal 5 3 4 4" xfId="1347" xr:uid="{00000000-0005-0000-0000-000063090000}"/>
    <cellStyle name="Normal 5 3 4 4 2" xfId="2576" xr:uid="{00000000-0005-0000-0000-000064090000}"/>
    <cellStyle name="Normal 5 3 4 4 2 2" xfId="3582" xr:uid="{00000000-0005-0000-0000-000065090000}"/>
    <cellStyle name="Normal 5 3 4 4 3" xfId="3102" xr:uid="{00000000-0005-0000-0000-000066090000}"/>
    <cellStyle name="Normal 5 3 4 5" xfId="2251" xr:uid="{00000000-0005-0000-0000-000067090000}"/>
    <cellStyle name="Normal 5 3 4 5 2" xfId="3257" xr:uid="{00000000-0005-0000-0000-000068090000}"/>
    <cellStyle name="Normal 5 3 4 6" xfId="2777" xr:uid="{00000000-0005-0000-0000-000069090000}"/>
    <cellStyle name="Normal 5 3 5" xfId="1348" xr:uid="{00000000-0005-0000-0000-00006A090000}"/>
    <cellStyle name="Normal 5 3 5 2" xfId="2577" xr:uid="{00000000-0005-0000-0000-00006B090000}"/>
    <cellStyle name="Normal 5 3 5 2 2" xfId="3583" xr:uid="{00000000-0005-0000-0000-00006C090000}"/>
    <cellStyle name="Normal 5 3 5 3" xfId="3103" xr:uid="{00000000-0005-0000-0000-00006D090000}"/>
    <cellStyle name="Normal 5 3 6" xfId="1349" xr:uid="{00000000-0005-0000-0000-00006E090000}"/>
    <cellStyle name="Normal 5 3 6 2" xfId="2578" xr:uid="{00000000-0005-0000-0000-00006F090000}"/>
    <cellStyle name="Normal 5 3 6 2 2" xfId="3584" xr:uid="{00000000-0005-0000-0000-000070090000}"/>
    <cellStyle name="Normal 5 3 6 3" xfId="3104" xr:uid="{00000000-0005-0000-0000-000071090000}"/>
    <cellStyle name="Normal 5 3 7" xfId="1350" xr:uid="{00000000-0005-0000-0000-000072090000}"/>
    <cellStyle name="Normal 5 3 7 2" xfId="2579" xr:uid="{00000000-0005-0000-0000-000073090000}"/>
    <cellStyle name="Normal 5 3 7 2 2" xfId="3585" xr:uid="{00000000-0005-0000-0000-000074090000}"/>
    <cellStyle name="Normal 5 3 7 3" xfId="3105" xr:uid="{00000000-0005-0000-0000-000075090000}"/>
    <cellStyle name="Normal 5 3 8" xfId="2191" xr:uid="{00000000-0005-0000-0000-000076090000}"/>
    <cellStyle name="Normal 5 3 8 2" xfId="3197" xr:uid="{00000000-0005-0000-0000-000077090000}"/>
    <cellStyle name="Normal 5 3 9" xfId="2717" xr:uid="{00000000-0005-0000-0000-000078090000}"/>
    <cellStyle name="Normal 5 4" xfId="198" xr:uid="{00000000-0005-0000-0000-000079090000}"/>
    <cellStyle name="Normal 5 4 2" xfId="352" xr:uid="{00000000-0005-0000-0000-00007A090000}"/>
    <cellStyle name="Normal 5 4 2 2" xfId="492" xr:uid="{00000000-0005-0000-0000-00007B090000}"/>
    <cellStyle name="Normal 5 4 2 2 2" xfId="1351" xr:uid="{00000000-0005-0000-0000-00007C090000}"/>
    <cellStyle name="Normal 5 4 2 2 2 2" xfId="2580" xr:uid="{00000000-0005-0000-0000-00007D090000}"/>
    <cellStyle name="Normal 5 4 2 2 2 2 2" xfId="3586" xr:uid="{00000000-0005-0000-0000-00007E090000}"/>
    <cellStyle name="Normal 5 4 2 2 2 3" xfId="3106" xr:uid="{00000000-0005-0000-0000-00007F090000}"/>
    <cellStyle name="Normal 5 4 2 2 3" xfId="1352" xr:uid="{00000000-0005-0000-0000-000080090000}"/>
    <cellStyle name="Normal 5 4 2 2 3 2" xfId="2581" xr:uid="{00000000-0005-0000-0000-000081090000}"/>
    <cellStyle name="Normal 5 4 2 2 3 2 2" xfId="3587" xr:uid="{00000000-0005-0000-0000-000082090000}"/>
    <cellStyle name="Normal 5 4 2 2 3 3" xfId="3107" xr:uid="{00000000-0005-0000-0000-000083090000}"/>
    <cellStyle name="Normal 5 4 2 2 4" xfId="1353" xr:uid="{00000000-0005-0000-0000-000084090000}"/>
    <cellStyle name="Normal 5 4 2 2 4 2" xfId="2582" xr:uid="{00000000-0005-0000-0000-000085090000}"/>
    <cellStyle name="Normal 5 4 2 2 4 2 2" xfId="3588" xr:uid="{00000000-0005-0000-0000-000086090000}"/>
    <cellStyle name="Normal 5 4 2 2 4 3" xfId="3108" xr:uid="{00000000-0005-0000-0000-000087090000}"/>
    <cellStyle name="Normal 5 4 2 2 5" xfId="2284" xr:uid="{00000000-0005-0000-0000-000088090000}"/>
    <cellStyle name="Normal 5 4 2 2 5 2" xfId="3290" xr:uid="{00000000-0005-0000-0000-000089090000}"/>
    <cellStyle name="Normal 5 4 2 2 6" xfId="2810" xr:uid="{00000000-0005-0000-0000-00008A090000}"/>
    <cellStyle name="Normal 5 4 2 3" xfId="1354" xr:uid="{00000000-0005-0000-0000-00008B090000}"/>
    <cellStyle name="Normal 5 4 2 3 2" xfId="2583" xr:uid="{00000000-0005-0000-0000-00008C090000}"/>
    <cellStyle name="Normal 5 4 2 3 2 2" xfId="3589" xr:uid="{00000000-0005-0000-0000-00008D090000}"/>
    <cellStyle name="Normal 5 4 2 3 3" xfId="3109" xr:uid="{00000000-0005-0000-0000-00008E090000}"/>
    <cellStyle name="Normal 5 4 2 4" xfId="1355" xr:uid="{00000000-0005-0000-0000-00008F090000}"/>
    <cellStyle name="Normal 5 4 2 4 2" xfId="2584" xr:uid="{00000000-0005-0000-0000-000090090000}"/>
    <cellStyle name="Normal 5 4 2 4 2 2" xfId="3590" xr:uid="{00000000-0005-0000-0000-000091090000}"/>
    <cellStyle name="Normal 5 4 2 4 3" xfId="3110" xr:uid="{00000000-0005-0000-0000-000092090000}"/>
    <cellStyle name="Normal 5 4 2 5" xfId="1356" xr:uid="{00000000-0005-0000-0000-000093090000}"/>
    <cellStyle name="Normal 5 4 2 5 2" xfId="2585" xr:uid="{00000000-0005-0000-0000-000094090000}"/>
    <cellStyle name="Normal 5 4 2 5 2 2" xfId="3591" xr:uid="{00000000-0005-0000-0000-000095090000}"/>
    <cellStyle name="Normal 5 4 2 5 3" xfId="3111" xr:uid="{00000000-0005-0000-0000-000096090000}"/>
    <cellStyle name="Normal 5 4 2 6" xfId="2224" xr:uid="{00000000-0005-0000-0000-000097090000}"/>
    <cellStyle name="Normal 5 4 2 6 2" xfId="3230" xr:uid="{00000000-0005-0000-0000-000098090000}"/>
    <cellStyle name="Normal 5 4 2 7" xfId="2750" xr:uid="{00000000-0005-0000-0000-000099090000}"/>
    <cellStyle name="Normal 5 4 3" xfId="460" xr:uid="{00000000-0005-0000-0000-00009A090000}"/>
    <cellStyle name="Normal 5 4 3 2" xfId="1357" xr:uid="{00000000-0005-0000-0000-00009B090000}"/>
    <cellStyle name="Normal 5 4 3 2 2" xfId="2586" xr:uid="{00000000-0005-0000-0000-00009C090000}"/>
    <cellStyle name="Normal 5 4 3 2 2 2" xfId="3592" xr:uid="{00000000-0005-0000-0000-00009D090000}"/>
    <cellStyle name="Normal 5 4 3 2 3" xfId="3112" xr:uid="{00000000-0005-0000-0000-00009E090000}"/>
    <cellStyle name="Normal 5 4 3 3" xfId="1358" xr:uid="{00000000-0005-0000-0000-00009F090000}"/>
    <cellStyle name="Normal 5 4 3 3 2" xfId="2587" xr:uid="{00000000-0005-0000-0000-0000A0090000}"/>
    <cellStyle name="Normal 5 4 3 3 2 2" xfId="3593" xr:uid="{00000000-0005-0000-0000-0000A1090000}"/>
    <cellStyle name="Normal 5 4 3 3 3" xfId="3113" xr:uid="{00000000-0005-0000-0000-0000A2090000}"/>
    <cellStyle name="Normal 5 4 3 4" xfId="1359" xr:uid="{00000000-0005-0000-0000-0000A3090000}"/>
    <cellStyle name="Normal 5 4 3 4 2" xfId="2588" xr:uid="{00000000-0005-0000-0000-0000A4090000}"/>
    <cellStyle name="Normal 5 4 3 4 2 2" xfId="3594" xr:uid="{00000000-0005-0000-0000-0000A5090000}"/>
    <cellStyle name="Normal 5 4 3 4 3" xfId="3114" xr:uid="{00000000-0005-0000-0000-0000A6090000}"/>
    <cellStyle name="Normal 5 4 3 5" xfId="2254" xr:uid="{00000000-0005-0000-0000-0000A7090000}"/>
    <cellStyle name="Normal 5 4 3 5 2" xfId="3260" xr:uid="{00000000-0005-0000-0000-0000A8090000}"/>
    <cellStyle name="Normal 5 4 3 6" xfId="2780" xr:uid="{00000000-0005-0000-0000-0000A9090000}"/>
    <cellStyle name="Normal 5 4 4" xfId="1360" xr:uid="{00000000-0005-0000-0000-0000AA090000}"/>
    <cellStyle name="Normal 5 4 4 2" xfId="2589" xr:uid="{00000000-0005-0000-0000-0000AB090000}"/>
    <cellStyle name="Normal 5 4 4 2 2" xfId="3595" xr:uid="{00000000-0005-0000-0000-0000AC090000}"/>
    <cellStyle name="Normal 5 4 4 3" xfId="3115" xr:uid="{00000000-0005-0000-0000-0000AD090000}"/>
    <cellStyle name="Normal 5 4 5" xfId="1361" xr:uid="{00000000-0005-0000-0000-0000AE090000}"/>
    <cellStyle name="Normal 5 4 5 2" xfId="2590" xr:uid="{00000000-0005-0000-0000-0000AF090000}"/>
    <cellStyle name="Normal 5 4 5 2 2" xfId="3596" xr:uid="{00000000-0005-0000-0000-0000B0090000}"/>
    <cellStyle name="Normal 5 4 5 3" xfId="3116" xr:uid="{00000000-0005-0000-0000-0000B1090000}"/>
    <cellStyle name="Normal 5 4 6" xfId="1362" xr:uid="{00000000-0005-0000-0000-0000B2090000}"/>
    <cellStyle name="Normal 5 4 6 2" xfId="2591" xr:uid="{00000000-0005-0000-0000-0000B3090000}"/>
    <cellStyle name="Normal 5 4 6 2 2" xfId="3597" xr:uid="{00000000-0005-0000-0000-0000B4090000}"/>
    <cellStyle name="Normal 5 4 6 3" xfId="3117" xr:uid="{00000000-0005-0000-0000-0000B5090000}"/>
    <cellStyle name="Normal 5 4 7" xfId="2194" xr:uid="{00000000-0005-0000-0000-0000B6090000}"/>
    <cellStyle name="Normal 5 4 7 2" xfId="3200" xr:uid="{00000000-0005-0000-0000-0000B7090000}"/>
    <cellStyle name="Normal 5 4 8" xfId="2720" xr:uid="{00000000-0005-0000-0000-0000B8090000}"/>
    <cellStyle name="Normal 52" xfId="169" xr:uid="{00000000-0005-0000-0000-0000B9090000}"/>
    <cellStyle name="Normal 6" xfId="188" xr:uid="{00000000-0005-0000-0000-0000BA090000}"/>
    <cellStyle name="Normal 7" xfId="202" xr:uid="{00000000-0005-0000-0000-0000BB090000}"/>
    <cellStyle name="Normal 8" xfId="281" xr:uid="{00000000-0005-0000-0000-0000BC090000}"/>
    <cellStyle name="Normal 9" xfId="395" xr:uid="{00000000-0005-0000-0000-0000BD090000}"/>
    <cellStyle name="Normal 9 2" xfId="502" xr:uid="{00000000-0005-0000-0000-0000BE090000}"/>
    <cellStyle name="Normal_الأصلية والمناقلات" xfId="46" xr:uid="{00000000-0005-0000-0000-0000BF090000}"/>
    <cellStyle name="Note" xfId="47" builtinId="10" customBuiltin="1"/>
    <cellStyle name="Note 10" xfId="1363" xr:uid="{00000000-0005-0000-0000-0000C1090000}"/>
    <cellStyle name="Note 11" xfId="1364" xr:uid="{00000000-0005-0000-0000-0000C2090000}"/>
    <cellStyle name="Note 12" xfId="1365" xr:uid="{00000000-0005-0000-0000-0000C3090000}"/>
    <cellStyle name="Note 13" xfId="1366" xr:uid="{00000000-0005-0000-0000-0000C4090000}"/>
    <cellStyle name="Note 14" xfId="1367" xr:uid="{00000000-0005-0000-0000-0000C5090000}"/>
    <cellStyle name="Note 15" xfId="1368" xr:uid="{00000000-0005-0000-0000-0000C6090000}"/>
    <cellStyle name="Note 16" xfId="1369" xr:uid="{00000000-0005-0000-0000-0000C7090000}"/>
    <cellStyle name="Note 17" xfId="1370" xr:uid="{00000000-0005-0000-0000-0000C8090000}"/>
    <cellStyle name="Note 18" xfId="2693" xr:uid="{00000000-0005-0000-0000-0000C9090000}"/>
    <cellStyle name="Note 2" xfId="72" xr:uid="{00000000-0005-0000-0000-0000CA090000}"/>
    <cellStyle name="Note 2 10" xfId="2699" xr:uid="{00000000-0005-0000-0000-0000CB090000}"/>
    <cellStyle name="Note 2 2" xfId="181" xr:uid="{00000000-0005-0000-0000-0000CC090000}"/>
    <cellStyle name="Note 2 2 2" xfId="222" xr:uid="{00000000-0005-0000-0000-0000CD090000}"/>
    <cellStyle name="Note 2 2 2 2" xfId="231" xr:uid="{00000000-0005-0000-0000-0000CE090000}"/>
    <cellStyle name="Note 2 2 2 2 2" xfId="266" xr:uid="{00000000-0005-0000-0000-0000CF090000}"/>
    <cellStyle name="Note 2 2 2 2 2 10" xfId="1371" xr:uid="{00000000-0005-0000-0000-0000D0090000}"/>
    <cellStyle name="Note 2 2 2 2 2 11" xfId="1372" xr:uid="{00000000-0005-0000-0000-0000D1090000}"/>
    <cellStyle name="Note 2 2 2 2 2 12" xfId="1373" xr:uid="{00000000-0005-0000-0000-0000D2090000}"/>
    <cellStyle name="Note 2 2 2 2 2 13" xfId="1374" xr:uid="{00000000-0005-0000-0000-0000D3090000}"/>
    <cellStyle name="Note 2 2 2 2 2 14" xfId="1375" xr:uid="{00000000-0005-0000-0000-0000D4090000}"/>
    <cellStyle name="Note 2 2 2 2 2 2" xfId="380" xr:uid="{00000000-0005-0000-0000-0000D5090000}"/>
    <cellStyle name="Note 2 2 2 2 2 2 10" xfId="1376" xr:uid="{00000000-0005-0000-0000-0000D6090000}"/>
    <cellStyle name="Note 2 2 2 2 2 2 11" xfId="1377" xr:uid="{00000000-0005-0000-0000-0000D7090000}"/>
    <cellStyle name="Note 2 2 2 2 2 2 12" xfId="1378" xr:uid="{00000000-0005-0000-0000-0000D8090000}"/>
    <cellStyle name="Note 2 2 2 2 2 2 13" xfId="1379" xr:uid="{00000000-0005-0000-0000-0000D9090000}"/>
    <cellStyle name="Note 2 2 2 2 2 2 2" xfId="1380" xr:uid="{00000000-0005-0000-0000-0000DA090000}"/>
    <cellStyle name="Note 2 2 2 2 2 2 3" xfId="1381" xr:uid="{00000000-0005-0000-0000-0000DB090000}"/>
    <cellStyle name="Note 2 2 2 2 2 2 4" xfId="1382" xr:uid="{00000000-0005-0000-0000-0000DC090000}"/>
    <cellStyle name="Note 2 2 2 2 2 2 5" xfId="1383" xr:uid="{00000000-0005-0000-0000-0000DD090000}"/>
    <cellStyle name="Note 2 2 2 2 2 2 6" xfId="1384" xr:uid="{00000000-0005-0000-0000-0000DE090000}"/>
    <cellStyle name="Note 2 2 2 2 2 2 7" xfId="1385" xr:uid="{00000000-0005-0000-0000-0000DF090000}"/>
    <cellStyle name="Note 2 2 2 2 2 2 8" xfId="1386" xr:uid="{00000000-0005-0000-0000-0000E0090000}"/>
    <cellStyle name="Note 2 2 2 2 2 2 9" xfId="1387" xr:uid="{00000000-0005-0000-0000-0000E1090000}"/>
    <cellStyle name="Note 2 2 2 2 2 3" xfId="1388" xr:uid="{00000000-0005-0000-0000-0000E2090000}"/>
    <cellStyle name="Note 2 2 2 2 2 4" xfId="1389" xr:uid="{00000000-0005-0000-0000-0000E3090000}"/>
    <cellStyle name="Note 2 2 2 2 2 5" xfId="1390" xr:uid="{00000000-0005-0000-0000-0000E4090000}"/>
    <cellStyle name="Note 2 2 2 2 2 6" xfId="1391" xr:uid="{00000000-0005-0000-0000-0000E5090000}"/>
    <cellStyle name="Note 2 2 2 2 2 7" xfId="1392" xr:uid="{00000000-0005-0000-0000-0000E6090000}"/>
    <cellStyle name="Note 2 2 2 2 2 8" xfId="1393" xr:uid="{00000000-0005-0000-0000-0000E7090000}"/>
    <cellStyle name="Note 2 2 2 2 2 9" xfId="1394" xr:uid="{00000000-0005-0000-0000-0000E8090000}"/>
    <cellStyle name="Note 2 2 2 2 3" xfId="1395" xr:uid="{00000000-0005-0000-0000-0000E9090000}"/>
    <cellStyle name="Note 2 2 2 2 4" xfId="1396" xr:uid="{00000000-0005-0000-0000-0000EA090000}"/>
    <cellStyle name="Note 2 2 2 2 5" xfId="1397" xr:uid="{00000000-0005-0000-0000-0000EB090000}"/>
    <cellStyle name="Note 2 2 2 3" xfId="241" xr:uid="{00000000-0005-0000-0000-0000EC090000}"/>
    <cellStyle name="Note 2 2 2 3 2" xfId="276" xr:uid="{00000000-0005-0000-0000-0000ED090000}"/>
    <cellStyle name="Note 2 2 2 3 2 10" xfId="1398" xr:uid="{00000000-0005-0000-0000-0000EE090000}"/>
    <cellStyle name="Note 2 2 2 3 2 11" xfId="1399" xr:uid="{00000000-0005-0000-0000-0000EF090000}"/>
    <cellStyle name="Note 2 2 2 3 2 12" xfId="1400" xr:uid="{00000000-0005-0000-0000-0000F0090000}"/>
    <cellStyle name="Note 2 2 2 3 2 13" xfId="1401" xr:uid="{00000000-0005-0000-0000-0000F1090000}"/>
    <cellStyle name="Note 2 2 2 3 2 14" xfId="1402" xr:uid="{00000000-0005-0000-0000-0000F2090000}"/>
    <cellStyle name="Note 2 2 2 3 2 2" xfId="390" xr:uid="{00000000-0005-0000-0000-0000F3090000}"/>
    <cellStyle name="Note 2 2 2 3 2 2 10" xfId="1403" xr:uid="{00000000-0005-0000-0000-0000F4090000}"/>
    <cellStyle name="Note 2 2 2 3 2 2 11" xfId="1404" xr:uid="{00000000-0005-0000-0000-0000F5090000}"/>
    <cellStyle name="Note 2 2 2 3 2 2 12" xfId="1405" xr:uid="{00000000-0005-0000-0000-0000F6090000}"/>
    <cellStyle name="Note 2 2 2 3 2 2 13" xfId="1406" xr:uid="{00000000-0005-0000-0000-0000F7090000}"/>
    <cellStyle name="Note 2 2 2 3 2 2 2" xfId="1407" xr:uid="{00000000-0005-0000-0000-0000F8090000}"/>
    <cellStyle name="Note 2 2 2 3 2 2 3" xfId="1408" xr:uid="{00000000-0005-0000-0000-0000F9090000}"/>
    <cellStyle name="Note 2 2 2 3 2 2 4" xfId="1409" xr:uid="{00000000-0005-0000-0000-0000FA090000}"/>
    <cellStyle name="Note 2 2 2 3 2 2 5" xfId="1410" xr:uid="{00000000-0005-0000-0000-0000FB090000}"/>
    <cellStyle name="Note 2 2 2 3 2 2 6" xfId="1411" xr:uid="{00000000-0005-0000-0000-0000FC090000}"/>
    <cellStyle name="Note 2 2 2 3 2 2 7" xfId="1412" xr:uid="{00000000-0005-0000-0000-0000FD090000}"/>
    <cellStyle name="Note 2 2 2 3 2 2 8" xfId="1413" xr:uid="{00000000-0005-0000-0000-0000FE090000}"/>
    <cellStyle name="Note 2 2 2 3 2 2 9" xfId="1414" xr:uid="{00000000-0005-0000-0000-0000FF090000}"/>
    <cellStyle name="Note 2 2 2 3 2 3" xfId="1415" xr:uid="{00000000-0005-0000-0000-0000000A0000}"/>
    <cellStyle name="Note 2 2 2 3 2 4" xfId="1416" xr:uid="{00000000-0005-0000-0000-0000010A0000}"/>
    <cellStyle name="Note 2 2 2 3 2 5" xfId="1417" xr:uid="{00000000-0005-0000-0000-0000020A0000}"/>
    <cellStyle name="Note 2 2 2 3 2 6" xfId="1418" xr:uid="{00000000-0005-0000-0000-0000030A0000}"/>
    <cellStyle name="Note 2 2 2 3 2 7" xfId="1419" xr:uid="{00000000-0005-0000-0000-0000040A0000}"/>
    <cellStyle name="Note 2 2 2 3 2 8" xfId="1420" xr:uid="{00000000-0005-0000-0000-0000050A0000}"/>
    <cellStyle name="Note 2 2 2 3 2 9" xfId="1421" xr:uid="{00000000-0005-0000-0000-0000060A0000}"/>
    <cellStyle name="Note 2 2 2 3 3" xfId="1422" xr:uid="{00000000-0005-0000-0000-0000070A0000}"/>
    <cellStyle name="Note 2 2 2 3 4" xfId="1423" xr:uid="{00000000-0005-0000-0000-0000080A0000}"/>
    <cellStyle name="Note 2 2 2 3 5" xfId="1424" xr:uid="{00000000-0005-0000-0000-0000090A0000}"/>
    <cellStyle name="Note 2 2 2 4" xfId="261" xr:uid="{00000000-0005-0000-0000-00000A0A0000}"/>
    <cellStyle name="Note 2 2 2 4 10" xfId="1425" xr:uid="{00000000-0005-0000-0000-00000B0A0000}"/>
    <cellStyle name="Note 2 2 2 4 11" xfId="1426" xr:uid="{00000000-0005-0000-0000-00000C0A0000}"/>
    <cellStyle name="Note 2 2 2 4 12" xfId="1427" xr:uid="{00000000-0005-0000-0000-00000D0A0000}"/>
    <cellStyle name="Note 2 2 2 4 13" xfId="1428" xr:uid="{00000000-0005-0000-0000-00000E0A0000}"/>
    <cellStyle name="Note 2 2 2 4 14" xfId="1429" xr:uid="{00000000-0005-0000-0000-00000F0A0000}"/>
    <cellStyle name="Note 2 2 2 4 2" xfId="375" xr:uid="{00000000-0005-0000-0000-0000100A0000}"/>
    <cellStyle name="Note 2 2 2 4 2 10" xfId="1430" xr:uid="{00000000-0005-0000-0000-0000110A0000}"/>
    <cellStyle name="Note 2 2 2 4 2 11" xfId="1431" xr:uid="{00000000-0005-0000-0000-0000120A0000}"/>
    <cellStyle name="Note 2 2 2 4 2 12" xfId="1432" xr:uid="{00000000-0005-0000-0000-0000130A0000}"/>
    <cellStyle name="Note 2 2 2 4 2 13" xfId="1433" xr:uid="{00000000-0005-0000-0000-0000140A0000}"/>
    <cellStyle name="Note 2 2 2 4 2 2" xfId="1434" xr:uid="{00000000-0005-0000-0000-0000150A0000}"/>
    <cellStyle name="Note 2 2 2 4 2 3" xfId="1435" xr:uid="{00000000-0005-0000-0000-0000160A0000}"/>
    <cellStyle name="Note 2 2 2 4 2 4" xfId="1436" xr:uid="{00000000-0005-0000-0000-0000170A0000}"/>
    <cellStyle name="Note 2 2 2 4 2 5" xfId="1437" xr:uid="{00000000-0005-0000-0000-0000180A0000}"/>
    <cellStyle name="Note 2 2 2 4 2 6" xfId="1438" xr:uid="{00000000-0005-0000-0000-0000190A0000}"/>
    <cellStyle name="Note 2 2 2 4 2 7" xfId="1439" xr:uid="{00000000-0005-0000-0000-00001A0A0000}"/>
    <cellStyle name="Note 2 2 2 4 2 8" xfId="1440" xr:uid="{00000000-0005-0000-0000-00001B0A0000}"/>
    <cellStyle name="Note 2 2 2 4 2 9" xfId="1441" xr:uid="{00000000-0005-0000-0000-00001C0A0000}"/>
    <cellStyle name="Note 2 2 2 4 3" xfId="1442" xr:uid="{00000000-0005-0000-0000-00001D0A0000}"/>
    <cellStyle name="Note 2 2 2 4 4" xfId="1443" xr:uid="{00000000-0005-0000-0000-00001E0A0000}"/>
    <cellStyle name="Note 2 2 2 4 5" xfId="1444" xr:uid="{00000000-0005-0000-0000-00001F0A0000}"/>
    <cellStyle name="Note 2 2 2 4 6" xfId="1445" xr:uid="{00000000-0005-0000-0000-0000200A0000}"/>
    <cellStyle name="Note 2 2 2 4 7" xfId="1446" xr:uid="{00000000-0005-0000-0000-0000210A0000}"/>
    <cellStyle name="Note 2 2 2 4 8" xfId="1447" xr:uid="{00000000-0005-0000-0000-0000220A0000}"/>
    <cellStyle name="Note 2 2 2 4 9" xfId="1448" xr:uid="{00000000-0005-0000-0000-0000230A0000}"/>
    <cellStyle name="Note 2 2 2 5" xfId="1449" xr:uid="{00000000-0005-0000-0000-0000240A0000}"/>
    <cellStyle name="Note 2 2 2 6" xfId="1450" xr:uid="{00000000-0005-0000-0000-0000250A0000}"/>
    <cellStyle name="Note 2 2 2 7" xfId="1451" xr:uid="{00000000-0005-0000-0000-0000260A0000}"/>
    <cellStyle name="Note 2 2 3" xfId="221" xr:uid="{00000000-0005-0000-0000-0000270A0000}"/>
    <cellStyle name="Note 2 2 3 2" xfId="240" xr:uid="{00000000-0005-0000-0000-0000280A0000}"/>
    <cellStyle name="Note 2 2 3 2 2" xfId="275" xr:uid="{00000000-0005-0000-0000-0000290A0000}"/>
    <cellStyle name="Note 2 2 3 2 2 10" xfId="1452" xr:uid="{00000000-0005-0000-0000-00002A0A0000}"/>
    <cellStyle name="Note 2 2 3 2 2 11" xfId="1453" xr:uid="{00000000-0005-0000-0000-00002B0A0000}"/>
    <cellStyle name="Note 2 2 3 2 2 12" xfId="1454" xr:uid="{00000000-0005-0000-0000-00002C0A0000}"/>
    <cellStyle name="Note 2 2 3 2 2 13" xfId="1455" xr:uid="{00000000-0005-0000-0000-00002D0A0000}"/>
    <cellStyle name="Note 2 2 3 2 2 14" xfId="1456" xr:uid="{00000000-0005-0000-0000-00002E0A0000}"/>
    <cellStyle name="Note 2 2 3 2 2 2" xfId="389" xr:uid="{00000000-0005-0000-0000-00002F0A0000}"/>
    <cellStyle name="Note 2 2 3 2 2 2 10" xfId="1457" xr:uid="{00000000-0005-0000-0000-0000300A0000}"/>
    <cellStyle name="Note 2 2 3 2 2 2 11" xfId="1458" xr:uid="{00000000-0005-0000-0000-0000310A0000}"/>
    <cellStyle name="Note 2 2 3 2 2 2 12" xfId="1459" xr:uid="{00000000-0005-0000-0000-0000320A0000}"/>
    <cellStyle name="Note 2 2 3 2 2 2 13" xfId="1460" xr:uid="{00000000-0005-0000-0000-0000330A0000}"/>
    <cellStyle name="Note 2 2 3 2 2 2 2" xfId="1461" xr:uid="{00000000-0005-0000-0000-0000340A0000}"/>
    <cellStyle name="Note 2 2 3 2 2 2 3" xfId="1462" xr:uid="{00000000-0005-0000-0000-0000350A0000}"/>
    <cellStyle name="Note 2 2 3 2 2 2 4" xfId="1463" xr:uid="{00000000-0005-0000-0000-0000360A0000}"/>
    <cellStyle name="Note 2 2 3 2 2 2 5" xfId="1464" xr:uid="{00000000-0005-0000-0000-0000370A0000}"/>
    <cellStyle name="Note 2 2 3 2 2 2 6" xfId="1465" xr:uid="{00000000-0005-0000-0000-0000380A0000}"/>
    <cellStyle name="Note 2 2 3 2 2 2 7" xfId="1466" xr:uid="{00000000-0005-0000-0000-0000390A0000}"/>
    <cellStyle name="Note 2 2 3 2 2 2 8" xfId="1467" xr:uid="{00000000-0005-0000-0000-00003A0A0000}"/>
    <cellStyle name="Note 2 2 3 2 2 2 9" xfId="1468" xr:uid="{00000000-0005-0000-0000-00003B0A0000}"/>
    <cellStyle name="Note 2 2 3 2 2 3" xfId="1469" xr:uid="{00000000-0005-0000-0000-00003C0A0000}"/>
    <cellStyle name="Note 2 2 3 2 2 4" xfId="1470" xr:uid="{00000000-0005-0000-0000-00003D0A0000}"/>
    <cellStyle name="Note 2 2 3 2 2 5" xfId="1471" xr:uid="{00000000-0005-0000-0000-00003E0A0000}"/>
    <cellStyle name="Note 2 2 3 2 2 6" xfId="1472" xr:uid="{00000000-0005-0000-0000-00003F0A0000}"/>
    <cellStyle name="Note 2 2 3 2 2 7" xfId="1473" xr:uid="{00000000-0005-0000-0000-0000400A0000}"/>
    <cellStyle name="Note 2 2 3 2 2 8" xfId="1474" xr:uid="{00000000-0005-0000-0000-0000410A0000}"/>
    <cellStyle name="Note 2 2 3 2 2 9" xfId="1475" xr:uid="{00000000-0005-0000-0000-0000420A0000}"/>
    <cellStyle name="Note 2 2 3 2 3" xfId="1476" xr:uid="{00000000-0005-0000-0000-0000430A0000}"/>
    <cellStyle name="Note 2 2 3 2 4" xfId="1477" xr:uid="{00000000-0005-0000-0000-0000440A0000}"/>
    <cellStyle name="Note 2 2 3 2 5" xfId="1478" xr:uid="{00000000-0005-0000-0000-0000450A0000}"/>
    <cellStyle name="Note 2 2 3 3" xfId="257" xr:uid="{00000000-0005-0000-0000-0000460A0000}"/>
    <cellStyle name="Note 2 2 3 3 10" xfId="1479" xr:uid="{00000000-0005-0000-0000-0000470A0000}"/>
    <cellStyle name="Note 2 2 3 3 11" xfId="1480" xr:uid="{00000000-0005-0000-0000-0000480A0000}"/>
    <cellStyle name="Note 2 2 3 3 12" xfId="1481" xr:uid="{00000000-0005-0000-0000-0000490A0000}"/>
    <cellStyle name="Note 2 2 3 3 13" xfId="1482" xr:uid="{00000000-0005-0000-0000-00004A0A0000}"/>
    <cellStyle name="Note 2 2 3 3 14" xfId="1483" xr:uid="{00000000-0005-0000-0000-00004B0A0000}"/>
    <cellStyle name="Note 2 2 3 3 2" xfId="371" xr:uid="{00000000-0005-0000-0000-00004C0A0000}"/>
    <cellStyle name="Note 2 2 3 3 2 10" xfId="1484" xr:uid="{00000000-0005-0000-0000-00004D0A0000}"/>
    <cellStyle name="Note 2 2 3 3 2 11" xfId="1485" xr:uid="{00000000-0005-0000-0000-00004E0A0000}"/>
    <cellStyle name="Note 2 2 3 3 2 12" xfId="1486" xr:uid="{00000000-0005-0000-0000-00004F0A0000}"/>
    <cellStyle name="Note 2 2 3 3 2 13" xfId="1487" xr:uid="{00000000-0005-0000-0000-0000500A0000}"/>
    <cellStyle name="Note 2 2 3 3 2 2" xfId="1488" xr:uid="{00000000-0005-0000-0000-0000510A0000}"/>
    <cellStyle name="Note 2 2 3 3 2 3" xfId="1489" xr:uid="{00000000-0005-0000-0000-0000520A0000}"/>
    <cellStyle name="Note 2 2 3 3 2 4" xfId="1490" xr:uid="{00000000-0005-0000-0000-0000530A0000}"/>
    <cellStyle name="Note 2 2 3 3 2 5" xfId="1491" xr:uid="{00000000-0005-0000-0000-0000540A0000}"/>
    <cellStyle name="Note 2 2 3 3 2 6" xfId="1492" xr:uid="{00000000-0005-0000-0000-0000550A0000}"/>
    <cellStyle name="Note 2 2 3 3 2 7" xfId="1493" xr:uid="{00000000-0005-0000-0000-0000560A0000}"/>
    <cellStyle name="Note 2 2 3 3 2 8" xfId="1494" xr:uid="{00000000-0005-0000-0000-0000570A0000}"/>
    <cellStyle name="Note 2 2 3 3 2 9" xfId="1495" xr:uid="{00000000-0005-0000-0000-0000580A0000}"/>
    <cellStyle name="Note 2 2 3 3 3" xfId="1496" xr:uid="{00000000-0005-0000-0000-0000590A0000}"/>
    <cellStyle name="Note 2 2 3 3 4" xfId="1497" xr:uid="{00000000-0005-0000-0000-00005A0A0000}"/>
    <cellStyle name="Note 2 2 3 3 5" xfId="1498" xr:uid="{00000000-0005-0000-0000-00005B0A0000}"/>
    <cellStyle name="Note 2 2 3 3 6" xfId="1499" xr:uid="{00000000-0005-0000-0000-00005C0A0000}"/>
    <cellStyle name="Note 2 2 3 3 7" xfId="1500" xr:uid="{00000000-0005-0000-0000-00005D0A0000}"/>
    <cellStyle name="Note 2 2 3 3 8" xfId="1501" xr:uid="{00000000-0005-0000-0000-00005E0A0000}"/>
    <cellStyle name="Note 2 2 3 3 9" xfId="1502" xr:uid="{00000000-0005-0000-0000-00005F0A0000}"/>
    <cellStyle name="Note 2 2 3 4" xfId="1503" xr:uid="{00000000-0005-0000-0000-0000600A0000}"/>
    <cellStyle name="Note 2 2 3 5" xfId="1504" xr:uid="{00000000-0005-0000-0000-0000610A0000}"/>
    <cellStyle name="Note 2 2 3 6" xfId="1505" xr:uid="{00000000-0005-0000-0000-0000620A0000}"/>
    <cellStyle name="Note 2 2 4" xfId="227" xr:uid="{00000000-0005-0000-0000-0000630A0000}"/>
    <cellStyle name="Note 2 2 4 2" xfId="258" xr:uid="{00000000-0005-0000-0000-0000640A0000}"/>
    <cellStyle name="Note 2 2 4 2 10" xfId="1506" xr:uid="{00000000-0005-0000-0000-0000650A0000}"/>
    <cellStyle name="Note 2 2 4 2 11" xfId="1507" xr:uid="{00000000-0005-0000-0000-0000660A0000}"/>
    <cellStyle name="Note 2 2 4 2 12" xfId="1508" xr:uid="{00000000-0005-0000-0000-0000670A0000}"/>
    <cellStyle name="Note 2 2 4 2 13" xfId="1509" xr:uid="{00000000-0005-0000-0000-0000680A0000}"/>
    <cellStyle name="Note 2 2 4 2 14" xfId="1510" xr:uid="{00000000-0005-0000-0000-0000690A0000}"/>
    <cellStyle name="Note 2 2 4 2 2" xfId="372" xr:uid="{00000000-0005-0000-0000-00006A0A0000}"/>
    <cellStyle name="Note 2 2 4 2 2 10" xfId="1511" xr:uid="{00000000-0005-0000-0000-00006B0A0000}"/>
    <cellStyle name="Note 2 2 4 2 2 11" xfId="1512" xr:uid="{00000000-0005-0000-0000-00006C0A0000}"/>
    <cellStyle name="Note 2 2 4 2 2 12" xfId="1513" xr:uid="{00000000-0005-0000-0000-00006D0A0000}"/>
    <cellStyle name="Note 2 2 4 2 2 13" xfId="1514" xr:uid="{00000000-0005-0000-0000-00006E0A0000}"/>
    <cellStyle name="Note 2 2 4 2 2 2" xfId="1515" xr:uid="{00000000-0005-0000-0000-00006F0A0000}"/>
    <cellStyle name="Note 2 2 4 2 2 3" xfId="1516" xr:uid="{00000000-0005-0000-0000-0000700A0000}"/>
    <cellStyle name="Note 2 2 4 2 2 4" xfId="1517" xr:uid="{00000000-0005-0000-0000-0000710A0000}"/>
    <cellStyle name="Note 2 2 4 2 2 5" xfId="1518" xr:uid="{00000000-0005-0000-0000-0000720A0000}"/>
    <cellStyle name="Note 2 2 4 2 2 6" xfId="1519" xr:uid="{00000000-0005-0000-0000-0000730A0000}"/>
    <cellStyle name="Note 2 2 4 2 2 7" xfId="1520" xr:uid="{00000000-0005-0000-0000-0000740A0000}"/>
    <cellStyle name="Note 2 2 4 2 2 8" xfId="1521" xr:uid="{00000000-0005-0000-0000-0000750A0000}"/>
    <cellStyle name="Note 2 2 4 2 2 9" xfId="1522" xr:uid="{00000000-0005-0000-0000-0000760A0000}"/>
    <cellStyle name="Note 2 2 4 2 3" xfId="1523" xr:uid="{00000000-0005-0000-0000-0000770A0000}"/>
    <cellStyle name="Note 2 2 4 2 4" xfId="1524" xr:uid="{00000000-0005-0000-0000-0000780A0000}"/>
    <cellStyle name="Note 2 2 4 2 5" xfId="1525" xr:uid="{00000000-0005-0000-0000-0000790A0000}"/>
    <cellStyle name="Note 2 2 4 2 6" xfId="1526" xr:uid="{00000000-0005-0000-0000-00007A0A0000}"/>
    <cellStyle name="Note 2 2 4 2 7" xfId="1527" xr:uid="{00000000-0005-0000-0000-00007B0A0000}"/>
    <cellStyle name="Note 2 2 4 2 8" xfId="1528" xr:uid="{00000000-0005-0000-0000-00007C0A0000}"/>
    <cellStyle name="Note 2 2 4 2 9" xfId="1529" xr:uid="{00000000-0005-0000-0000-00007D0A0000}"/>
    <cellStyle name="Note 2 2 4 3" xfId="1530" xr:uid="{00000000-0005-0000-0000-00007E0A0000}"/>
    <cellStyle name="Note 2 2 4 4" xfId="1531" xr:uid="{00000000-0005-0000-0000-00007F0A0000}"/>
    <cellStyle name="Note 2 2 4 5" xfId="1532" xr:uid="{00000000-0005-0000-0000-0000800A0000}"/>
    <cellStyle name="Note 2 2 5" xfId="246" xr:uid="{00000000-0005-0000-0000-0000810A0000}"/>
    <cellStyle name="Note 2 2 5 10" xfId="1533" xr:uid="{00000000-0005-0000-0000-0000820A0000}"/>
    <cellStyle name="Note 2 2 5 11" xfId="1534" xr:uid="{00000000-0005-0000-0000-0000830A0000}"/>
    <cellStyle name="Note 2 2 5 12" xfId="1535" xr:uid="{00000000-0005-0000-0000-0000840A0000}"/>
    <cellStyle name="Note 2 2 5 13" xfId="1536" xr:uid="{00000000-0005-0000-0000-0000850A0000}"/>
    <cellStyle name="Note 2 2 5 14" xfId="1537" xr:uid="{00000000-0005-0000-0000-0000860A0000}"/>
    <cellStyle name="Note 2 2 5 2" xfId="360" xr:uid="{00000000-0005-0000-0000-0000870A0000}"/>
    <cellStyle name="Note 2 2 5 2 10" xfId="1538" xr:uid="{00000000-0005-0000-0000-0000880A0000}"/>
    <cellStyle name="Note 2 2 5 2 11" xfId="1539" xr:uid="{00000000-0005-0000-0000-0000890A0000}"/>
    <cellStyle name="Note 2 2 5 2 12" xfId="1540" xr:uid="{00000000-0005-0000-0000-00008A0A0000}"/>
    <cellStyle name="Note 2 2 5 2 13" xfId="1541" xr:uid="{00000000-0005-0000-0000-00008B0A0000}"/>
    <cellStyle name="Note 2 2 5 2 2" xfId="1542" xr:uid="{00000000-0005-0000-0000-00008C0A0000}"/>
    <cellStyle name="Note 2 2 5 2 3" xfId="1543" xr:uid="{00000000-0005-0000-0000-00008D0A0000}"/>
    <cellStyle name="Note 2 2 5 2 4" xfId="1544" xr:uid="{00000000-0005-0000-0000-00008E0A0000}"/>
    <cellStyle name="Note 2 2 5 2 5" xfId="1545" xr:uid="{00000000-0005-0000-0000-00008F0A0000}"/>
    <cellStyle name="Note 2 2 5 2 6" xfId="1546" xr:uid="{00000000-0005-0000-0000-0000900A0000}"/>
    <cellStyle name="Note 2 2 5 2 7" xfId="1547" xr:uid="{00000000-0005-0000-0000-0000910A0000}"/>
    <cellStyle name="Note 2 2 5 2 8" xfId="1548" xr:uid="{00000000-0005-0000-0000-0000920A0000}"/>
    <cellStyle name="Note 2 2 5 2 9" xfId="1549" xr:uid="{00000000-0005-0000-0000-0000930A0000}"/>
    <cellStyle name="Note 2 2 5 3" xfId="1550" xr:uid="{00000000-0005-0000-0000-0000940A0000}"/>
    <cellStyle name="Note 2 2 5 4" xfId="1551" xr:uid="{00000000-0005-0000-0000-0000950A0000}"/>
    <cellStyle name="Note 2 2 5 5" xfId="1552" xr:uid="{00000000-0005-0000-0000-0000960A0000}"/>
    <cellStyle name="Note 2 2 5 6" xfId="1553" xr:uid="{00000000-0005-0000-0000-0000970A0000}"/>
    <cellStyle name="Note 2 2 5 7" xfId="1554" xr:uid="{00000000-0005-0000-0000-0000980A0000}"/>
    <cellStyle name="Note 2 2 5 8" xfId="1555" xr:uid="{00000000-0005-0000-0000-0000990A0000}"/>
    <cellStyle name="Note 2 2 5 9" xfId="1556" xr:uid="{00000000-0005-0000-0000-00009A0A0000}"/>
    <cellStyle name="Note 2 2 6" xfId="1557" xr:uid="{00000000-0005-0000-0000-00009B0A0000}"/>
    <cellStyle name="Note 2 2 7" xfId="1558" xr:uid="{00000000-0005-0000-0000-00009C0A0000}"/>
    <cellStyle name="Note 2 2 8" xfId="1559" xr:uid="{00000000-0005-0000-0000-00009D0A0000}"/>
    <cellStyle name="Note 2 3" xfId="170" xr:uid="{00000000-0005-0000-0000-00009E0A0000}"/>
    <cellStyle name="Note 2 3 10" xfId="1560" xr:uid="{00000000-0005-0000-0000-00009F0A0000}"/>
    <cellStyle name="Note 2 3 11" xfId="1561" xr:uid="{00000000-0005-0000-0000-0000A00A0000}"/>
    <cellStyle name="Note 2 3 12" xfId="1562" xr:uid="{00000000-0005-0000-0000-0000A10A0000}"/>
    <cellStyle name="Note 2 3 13" xfId="1563" xr:uid="{00000000-0005-0000-0000-0000A20A0000}"/>
    <cellStyle name="Note 2 3 14" xfId="1564" xr:uid="{00000000-0005-0000-0000-0000A30A0000}"/>
    <cellStyle name="Note 2 3 2" xfId="344" xr:uid="{00000000-0005-0000-0000-0000A40A0000}"/>
    <cellStyle name="Note 2 3 2 10" xfId="1565" xr:uid="{00000000-0005-0000-0000-0000A50A0000}"/>
    <cellStyle name="Note 2 3 2 11" xfId="1566" xr:uid="{00000000-0005-0000-0000-0000A60A0000}"/>
    <cellStyle name="Note 2 3 2 12" xfId="1567" xr:uid="{00000000-0005-0000-0000-0000A70A0000}"/>
    <cellStyle name="Note 2 3 2 13" xfId="1568" xr:uid="{00000000-0005-0000-0000-0000A80A0000}"/>
    <cellStyle name="Note 2 3 2 2" xfId="1569" xr:uid="{00000000-0005-0000-0000-0000A90A0000}"/>
    <cellStyle name="Note 2 3 2 3" xfId="1570" xr:uid="{00000000-0005-0000-0000-0000AA0A0000}"/>
    <cellStyle name="Note 2 3 2 4" xfId="1571" xr:uid="{00000000-0005-0000-0000-0000AB0A0000}"/>
    <cellStyle name="Note 2 3 2 5" xfId="1572" xr:uid="{00000000-0005-0000-0000-0000AC0A0000}"/>
    <cellStyle name="Note 2 3 2 6" xfId="1573" xr:uid="{00000000-0005-0000-0000-0000AD0A0000}"/>
    <cellStyle name="Note 2 3 2 7" xfId="1574" xr:uid="{00000000-0005-0000-0000-0000AE0A0000}"/>
    <cellStyle name="Note 2 3 2 8" xfId="1575" xr:uid="{00000000-0005-0000-0000-0000AF0A0000}"/>
    <cellStyle name="Note 2 3 2 9" xfId="1576" xr:uid="{00000000-0005-0000-0000-0000B00A0000}"/>
    <cellStyle name="Note 2 3 3" xfId="1577" xr:uid="{00000000-0005-0000-0000-0000B10A0000}"/>
    <cellStyle name="Note 2 3 4" xfId="1578" xr:uid="{00000000-0005-0000-0000-0000B20A0000}"/>
    <cellStyle name="Note 2 3 5" xfId="1579" xr:uid="{00000000-0005-0000-0000-0000B30A0000}"/>
    <cellStyle name="Note 2 3 6" xfId="1580" xr:uid="{00000000-0005-0000-0000-0000B40A0000}"/>
    <cellStyle name="Note 2 3 7" xfId="1581" xr:uid="{00000000-0005-0000-0000-0000B50A0000}"/>
    <cellStyle name="Note 2 3 8" xfId="1582" xr:uid="{00000000-0005-0000-0000-0000B60A0000}"/>
    <cellStyle name="Note 2 3 9" xfId="1583" xr:uid="{00000000-0005-0000-0000-0000B70A0000}"/>
    <cellStyle name="Note 2 4" xfId="326" xr:uid="{00000000-0005-0000-0000-0000B80A0000}"/>
    <cellStyle name="Note 2 4 2" xfId="471" xr:uid="{00000000-0005-0000-0000-0000B90A0000}"/>
    <cellStyle name="Note 2 4 2 2" xfId="1584" xr:uid="{00000000-0005-0000-0000-0000BA0A0000}"/>
    <cellStyle name="Note 2 4 2 2 2" xfId="2592" xr:uid="{00000000-0005-0000-0000-0000BB0A0000}"/>
    <cellStyle name="Note 2 4 2 2 2 2" xfId="3598" xr:uid="{00000000-0005-0000-0000-0000BC0A0000}"/>
    <cellStyle name="Note 2 4 2 2 3" xfId="3118" xr:uid="{00000000-0005-0000-0000-0000BD0A0000}"/>
    <cellStyle name="Note 2 4 2 3" xfId="1585" xr:uid="{00000000-0005-0000-0000-0000BE0A0000}"/>
    <cellStyle name="Note 2 4 2 3 2" xfId="2593" xr:uid="{00000000-0005-0000-0000-0000BF0A0000}"/>
    <cellStyle name="Note 2 4 2 3 2 2" xfId="3599" xr:uid="{00000000-0005-0000-0000-0000C00A0000}"/>
    <cellStyle name="Note 2 4 2 3 3" xfId="3119" xr:uid="{00000000-0005-0000-0000-0000C10A0000}"/>
    <cellStyle name="Note 2 4 2 4" xfId="1586" xr:uid="{00000000-0005-0000-0000-0000C20A0000}"/>
    <cellStyle name="Note 2 4 2 4 2" xfId="2594" xr:uid="{00000000-0005-0000-0000-0000C30A0000}"/>
    <cellStyle name="Note 2 4 2 4 2 2" xfId="3600" xr:uid="{00000000-0005-0000-0000-0000C40A0000}"/>
    <cellStyle name="Note 2 4 2 4 3" xfId="3120" xr:uid="{00000000-0005-0000-0000-0000C50A0000}"/>
    <cellStyle name="Note 2 4 2 5" xfId="2263" xr:uid="{00000000-0005-0000-0000-0000C60A0000}"/>
    <cellStyle name="Note 2 4 2 5 2" xfId="3269" xr:uid="{00000000-0005-0000-0000-0000C70A0000}"/>
    <cellStyle name="Note 2 4 2 6" xfId="2789" xr:uid="{00000000-0005-0000-0000-0000C80A0000}"/>
    <cellStyle name="Note 2 4 3" xfId="1587" xr:uid="{00000000-0005-0000-0000-0000C90A0000}"/>
    <cellStyle name="Note 2 4 3 2" xfId="2595" xr:uid="{00000000-0005-0000-0000-0000CA0A0000}"/>
    <cellStyle name="Note 2 4 3 2 2" xfId="3601" xr:uid="{00000000-0005-0000-0000-0000CB0A0000}"/>
    <cellStyle name="Note 2 4 3 3" xfId="3121" xr:uid="{00000000-0005-0000-0000-0000CC0A0000}"/>
    <cellStyle name="Note 2 4 4" xfId="1588" xr:uid="{00000000-0005-0000-0000-0000CD0A0000}"/>
    <cellStyle name="Note 2 4 4 2" xfId="2596" xr:uid="{00000000-0005-0000-0000-0000CE0A0000}"/>
    <cellStyle name="Note 2 4 4 2 2" xfId="3602" xr:uid="{00000000-0005-0000-0000-0000CF0A0000}"/>
    <cellStyle name="Note 2 4 4 3" xfId="3122" xr:uid="{00000000-0005-0000-0000-0000D00A0000}"/>
    <cellStyle name="Note 2 4 5" xfId="1589" xr:uid="{00000000-0005-0000-0000-0000D10A0000}"/>
    <cellStyle name="Note 2 4 5 2" xfId="2597" xr:uid="{00000000-0005-0000-0000-0000D20A0000}"/>
    <cellStyle name="Note 2 4 5 2 2" xfId="3603" xr:uid="{00000000-0005-0000-0000-0000D30A0000}"/>
    <cellStyle name="Note 2 4 5 3" xfId="3123" xr:uid="{00000000-0005-0000-0000-0000D40A0000}"/>
    <cellStyle name="Note 2 4 6" xfId="2203" xr:uid="{00000000-0005-0000-0000-0000D50A0000}"/>
    <cellStyle name="Note 2 4 6 2" xfId="3209" xr:uid="{00000000-0005-0000-0000-0000D60A0000}"/>
    <cellStyle name="Note 2 4 7" xfId="2729" xr:uid="{00000000-0005-0000-0000-0000D70A0000}"/>
    <cellStyle name="Note 2 5" xfId="439" xr:uid="{00000000-0005-0000-0000-0000D80A0000}"/>
    <cellStyle name="Note 2 5 2" xfId="1590" xr:uid="{00000000-0005-0000-0000-0000D90A0000}"/>
    <cellStyle name="Note 2 5 2 2" xfId="2598" xr:uid="{00000000-0005-0000-0000-0000DA0A0000}"/>
    <cellStyle name="Note 2 5 2 2 2" xfId="3604" xr:uid="{00000000-0005-0000-0000-0000DB0A0000}"/>
    <cellStyle name="Note 2 5 2 3" xfId="3124" xr:uid="{00000000-0005-0000-0000-0000DC0A0000}"/>
    <cellStyle name="Note 2 5 3" xfId="1591" xr:uid="{00000000-0005-0000-0000-0000DD0A0000}"/>
    <cellStyle name="Note 2 5 3 2" xfId="2599" xr:uid="{00000000-0005-0000-0000-0000DE0A0000}"/>
    <cellStyle name="Note 2 5 3 2 2" xfId="3605" xr:uid="{00000000-0005-0000-0000-0000DF0A0000}"/>
    <cellStyle name="Note 2 5 3 3" xfId="3125" xr:uid="{00000000-0005-0000-0000-0000E00A0000}"/>
    <cellStyle name="Note 2 5 4" xfId="1592" xr:uid="{00000000-0005-0000-0000-0000E10A0000}"/>
    <cellStyle name="Note 2 5 4 2" xfId="2600" xr:uid="{00000000-0005-0000-0000-0000E20A0000}"/>
    <cellStyle name="Note 2 5 4 2 2" xfId="3606" xr:uid="{00000000-0005-0000-0000-0000E30A0000}"/>
    <cellStyle name="Note 2 5 4 3" xfId="3126" xr:uid="{00000000-0005-0000-0000-0000E40A0000}"/>
    <cellStyle name="Note 2 5 5" xfId="2233" xr:uid="{00000000-0005-0000-0000-0000E50A0000}"/>
    <cellStyle name="Note 2 5 5 2" xfId="3239" xr:uid="{00000000-0005-0000-0000-0000E60A0000}"/>
    <cellStyle name="Note 2 5 6" xfId="2759" xr:uid="{00000000-0005-0000-0000-0000E70A0000}"/>
    <cellStyle name="Note 2 6" xfId="1593" xr:uid="{00000000-0005-0000-0000-0000E80A0000}"/>
    <cellStyle name="Note 2 6 2" xfId="2601" xr:uid="{00000000-0005-0000-0000-0000E90A0000}"/>
    <cellStyle name="Note 2 6 2 2" xfId="3607" xr:uid="{00000000-0005-0000-0000-0000EA0A0000}"/>
    <cellStyle name="Note 2 6 3" xfId="3127" xr:uid="{00000000-0005-0000-0000-0000EB0A0000}"/>
    <cellStyle name="Note 2 7" xfId="1594" xr:uid="{00000000-0005-0000-0000-0000EC0A0000}"/>
    <cellStyle name="Note 2 7 2" xfId="2602" xr:uid="{00000000-0005-0000-0000-0000ED0A0000}"/>
    <cellStyle name="Note 2 7 2 2" xfId="3608" xr:uid="{00000000-0005-0000-0000-0000EE0A0000}"/>
    <cellStyle name="Note 2 7 3" xfId="3128" xr:uid="{00000000-0005-0000-0000-0000EF0A0000}"/>
    <cellStyle name="Note 2 8" xfId="1595" xr:uid="{00000000-0005-0000-0000-0000F00A0000}"/>
    <cellStyle name="Note 2 8 2" xfId="2603" xr:uid="{00000000-0005-0000-0000-0000F10A0000}"/>
    <cellStyle name="Note 2 8 2 2" xfId="3609" xr:uid="{00000000-0005-0000-0000-0000F20A0000}"/>
    <cellStyle name="Note 2 8 3" xfId="3129" xr:uid="{00000000-0005-0000-0000-0000F30A0000}"/>
    <cellStyle name="Note 2 9" xfId="2173" xr:uid="{00000000-0005-0000-0000-0000F40A0000}"/>
    <cellStyle name="Note 2 9 2" xfId="3179" xr:uid="{00000000-0005-0000-0000-0000F50A0000}"/>
    <cellStyle name="Note 3" xfId="171" xr:uid="{00000000-0005-0000-0000-0000F60A0000}"/>
    <cellStyle name="Note 3 10" xfId="2715" xr:uid="{00000000-0005-0000-0000-0000F70A0000}"/>
    <cellStyle name="Note 3 2" xfId="185" xr:uid="{00000000-0005-0000-0000-0000F80A0000}"/>
    <cellStyle name="Note 3 2 2" xfId="214" xr:uid="{00000000-0005-0000-0000-0000F90A0000}"/>
    <cellStyle name="Note 3 2 2 2" xfId="359" xr:uid="{00000000-0005-0000-0000-0000FA0A0000}"/>
    <cellStyle name="Note 3 2 2 2 2" xfId="499" xr:uid="{00000000-0005-0000-0000-0000FB0A0000}"/>
    <cellStyle name="Note 3 2 2 2 2 2" xfId="1596" xr:uid="{00000000-0005-0000-0000-0000FC0A0000}"/>
    <cellStyle name="Note 3 2 2 2 2 2 2" xfId="2604" xr:uid="{00000000-0005-0000-0000-0000FD0A0000}"/>
    <cellStyle name="Note 3 2 2 2 2 2 2 2" xfId="3610" xr:uid="{00000000-0005-0000-0000-0000FE0A0000}"/>
    <cellStyle name="Note 3 2 2 2 2 2 3" xfId="3130" xr:uid="{00000000-0005-0000-0000-0000FF0A0000}"/>
    <cellStyle name="Note 3 2 2 2 2 3" xfId="1597" xr:uid="{00000000-0005-0000-0000-0000000B0000}"/>
    <cellStyle name="Note 3 2 2 2 2 3 2" xfId="2605" xr:uid="{00000000-0005-0000-0000-0000010B0000}"/>
    <cellStyle name="Note 3 2 2 2 2 3 2 2" xfId="3611" xr:uid="{00000000-0005-0000-0000-0000020B0000}"/>
    <cellStyle name="Note 3 2 2 2 2 3 3" xfId="3131" xr:uid="{00000000-0005-0000-0000-0000030B0000}"/>
    <cellStyle name="Note 3 2 2 2 2 4" xfId="1598" xr:uid="{00000000-0005-0000-0000-0000040B0000}"/>
    <cellStyle name="Note 3 2 2 2 2 4 2" xfId="2606" xr:uid="{00000000-0005-0000-0000-0000050B0000}"/>
    <cellStyle name="Note 3 2 2 2 2 4 2 2" xfId="3612" xr:uid="{00000000-0005-0000-0000-0000060B0000}"/>
    <cellStyle name="Note 3 2 2 2 2 4 3" xfId="3132" xr:uid="{00000000-0005-0000-0000-0000070B0000}"/>
    <cellStyle name="Note 3 2 2 2 2 5" xfId="2291" xr:uid="{00000000-0005-0000-0000-0000080B0000}"/>
    <cellStyle name="Note 3 2 2 2 2 5 2" xfId="3297" xr:uid="{00000000-0005-0000-0000-0000090B0000}"/>
    <cellStyle name="Note 3 2 2 2 2 6" xfId="2817" xr:uid="{00000000-0005-0000-0000-00000A0B0000}"/>
    <cellStyle name="Note 3 2 2 2 3" xfId="1599" xr:uid="{00000000-0005-0000-0000-00000B0B0000}"/>
    <cellStyle name="Note 3 2 2 2 3 2" xfId="2607" xr:uid="{00000000-0005-0000-0000-00000C0B0000}"/>
    <cellStyle name="Note 3 2 2 2 3 2 2" xfId="3613" xr:uid="{00000000-0005-0000-0000-00000D0B0000}"/>
    <cellStyle name="Note 3 2 2 2 3 3" xfId="3133" xr:uid="{00000000-0005-0000-0000-00000E0B0000}"/>
    <cellStyle name="Note 3 2 2 2 4" xfId="1600" xr:uid="{00000000-0005-0000-0000-00000F0B0000}"/>
    <cellStyle name="Note 3 2 2 2 4 2" xfId="2608" xr:uid="{00000000-0005-0000-0000-0000100B0000}"/>
    <cellStyle name="Note 3 2 2 2 4 2 2" xfId="3614" xr:uid="{00000000-0005-0000-0000-0000110B0000}"/>
    <cellStyle name="Note 3 2 2 2 4 3" xfId="3134" xr:uid="{00000000-0005-0000-0000-0000120B0000}"/>
    <cellStyle name="Note 3 2 2 2 5" xfId="1601" xr:uid="{00000000-0005-0000-0000-0000130B0000}"/>
    <cellStyle name="Note 3 2 2 2 5 2" xfId="2609" xr:uid="{00000000-0005-0000-0000-0000140B0000}"/>
    <cellStyle name="Note 3 2 2 2 5 2 2" xfId="3615" xr:uid="{00000000-0005-0000-0000-0000150B0000}"/>
    <cellStyle name="Note 3 2 2 2 5 3" xfId="3135" xr:uid="{00000000-0005-0000-0000-0000160B0000}"/>
    <cellStyle name="Note 3 2 2 2 6" xfId="2231" xr:uid="{00000000-0005-0000-0000-0000170B0000}"/>
    <cellStyle name="Note 3 2 2 2 6 2" xfId="3237" xr:uid="{00000000-0005-0000-0000-0000180B0000}"/>
    <cellStyle name="Note 3 2 2 2 7" xfId="2757" xr:uid="{00000000-0005-0000-0000-0000190B0000}"/>
    <cellStyle name="Note 3 2 2 3" xfId="468" xr:uid="{00000000-0005-0000-0000-00001A0B0000}"/>
    <cellStyle name="Note 3 2 2 3 2" xfId="1602" xr:uid="{00000000-0005-0000-0000-00001B0B0000}"/>
    <cellStyle name="Note 3 2 2 3 2 2" xfId="2610" xr:uid="{00000000-0005-0000-0000-00001C0B0000}"/>
    <cellStyle name="Note 3 2 2 3 2 2 2" xfId="3616" xr:uid="{00000000-0005-0000-0000-00001D0B0000}"/>
    <cellStyle name="Note 3 2 2 3 2 3" xfId="3136" xr:uid="{00000000-0005-0000-0000-00001E0B0000}"/>
    <cellStyle name="Note 3 2 2 3 3" xfId="1603" xr:uid="{00000000-0005-0000-0000-00001F0B0000}"/>
    <cellStyle name="Note 3 2 2 3 3 2" xfId="2611" xr:uid="{00000000-0005-0000-0000-0000200B0000}"/>
    <cellStyle name="Note 3 2 2 3 3 2 2" xfId="3617" xr:uid="{00000000-0005-0000-0000-0000210B0000}"/>
    <cellStyle name="Note 3 2 2 3 3 3" xfId="3137" xr:uid="{00000000-0005-0000-0000-0000220B0000}"/>
    <cellStyle name="Note 3 2 2 3 4" xfId="1604" xr:uid="{00000000-0005-0000-0000-0000230B0000}"/>
    <cellStyle name="Note 3 2 2 3 4 2" xfId="2612" xr:uid="{00000000-0005-0000-0000-0000240B0000}"/>
    <cellStyle name="Note 3 2 2 3 4 2 2" xfId="3618" xr:uid="{00000000-0005-0000-0000-0000250B0000}"/>
    <cellStyle name="Note 3 2 2 3 4 3" xfId="3138" xr:uid="{00000000-0005-0000-0000-0000260B0000}"/>
    <cellStyle name="Note 3 2 2 3 5" xfId="2261" xr:uid="{00000000-0005-0000-0000-0000270B0000}"/>
    <cellStyle name="Note 3 2 2 3 5 2" xfId="3267" xr:uid="{00000000-0005-0000-0000-0000280B0000}"/>
    <cellStyle name="Note 3 2 2 3 6" xfId="2787" xr:uid="{00000000-0005-0000-0000-0000290B0000}"/>
    <cellStyle name="Note 3 2 2 4" xfId="1605" xr:uid="{00000000-0005-0000-0000-00002A0B0000}"/>
    <cellStyle name="Note 3 2 2 4 2" xfId="2613" xr:uid="{00000000-0005-0000-0000-00002B0B0000}"/>
    <cellStyle name="Note 3 2 2 4 2 2" xfId="3619" xr:uid="{00000000-0005-0000-0000-00002C0B0000}"/>
    <cellStyle name="Note 3 2 2 4 3" xfId="3139" xr:uid="{00000000-0005-0000-0000-00002D0B0000}"/>
    <cellStyle name="Note 3 2 2 5" xfId="1606" xr:uid="{00000000-0005-0000-0000-00002E0B0000}"/>
    <cellStyle name="Note 3 2 2 5 2" xfId="2614" xr:uid="{00000000-0005-0000-0000-00002F0B0000}"/>
    <cellStyle name="Note 3 2 2 5 2 2" xfId="3620" xr:uid="{00000000-0005-0000-0000-0000300B0000}"/>
    <cellStyle name="Note 3 2 2 5 3" xfId="3140" xr:uid="{00000000-0005-0000-0000-0000310B0000}"/>
    <cellStyle name="Note 3 2 2 6" xfId="1607" xr:uid="{00000000-0005-0000-0000-0000320B0000}"/>
    <cellStyle name="Note 3 2 2 6 2" xfId="2615" xr:uid="{00000000-0005-0000-0000-0000330B0000}"/>
    <cellStyle name="Note 3 2 2 6 2 2" xfId="3621" xr:uid="{00000000-0005-0000-0000-0000340B0000}"/>
    <cellStyle name="Note 3 2 2 6 3" xfId="3141" xr:uid="{00000000-0005-0000-0000-0000350B0000}"/>
    <cellStyle name="Note 3 2 2 7" xfId="2201" xr:uid="{00000000-0005-0000-0000-0000360B0000}"/>
    <cellStyle name="Note 3 2 2 7 2" xfId="3207" xr:uid="{00000000-0005-0000-0000-0000370B0000}"/>
    <cellStyle name="Note 3 2 2 8" xfId="2727" xr:uid="{00000000-0005-0000-0000-0000380B0000}"/>
    <cellStyle name="Note 3 2 3" xfId="350" xr:uid="{00000000-0005-0000-0000-0000390B0000}"/>
    <cellStyle name="Note 3 2 3 2" xfId="490" xr:uid="{00000000-0005-0000-0000-00003A0B0000}"/>
    <cellStyle name="Note 3 2 3 2 2" xfId="1608" xr:uid="{00000000-0005-0000-0000-00003B0B0000}"/>
    <cellStyle name="Note 3 2 3 2 2 2" xfId="2616" xr:uid="{00000000-0005-0000-0000-00003C0B0000}"/>
    <cellStyle name="Note 3 2 3 2 2 2 2" xfId="3622" xr:uid="{00000000-0005-0000-0000-00003D0B0000}"/>
    <cellStyle name="Note 3 2 3 2 2 3" xfId="3142" xr:uid="{00000000-0005-0000-0000-00003E0B0000}"/>
    <cellStyle name="Note 3 2 3 2 3" xfId="1609" xr:uid="{00000000-0005-0000-0000-00003F0B0000}"/>
    <cellStyle name="Note 3 2 3 2 3 2" xfId="2617" xr:uid="{00000000-0005-0000-0000-0000400B0000}"/>
    <cellStyle name="Note 3 2 3 2 3 2 2" xfId="3623" xr:uid="{00000000-0005-0000-0000-0000410B0000}"/>
    <cellStyle name="Note 3 2 3 2 3 3" xfId="3143" xr:uid="{00000000-0005-0000-0000-0000420B0000}"/>
    <cellStyle name="Note 3 2 3 2 4" xfId="1610" xr:uid="{00000000-0005-0000-0000-0000430B0000}"/>
    <cellStyle name="Note 3 2 3 2 4 2" xfId="2618" xr:uid="{00000000-0005-0000-0000-0000440B0000}"/>
    <cellStyle name="Note 3 2 3 2 4 2 2" xfId="3624" xr:uid="{00000000-0005-0000-0000-0000450B0000}"/>
    <cellStyle name="Note 3 2 3 2 4 3" xfId="3144" xr:uid="{00000000-0005-0000-0000-0000460B0000}"/>
    <cellStyle name="Note 3 2 3 2 5" xfId="2282" xr:uid="{00000000-0005-0000-0000-0000470B0000}"/>
    <cellStyle name="Note 3 2 3 2 5 2" xfId="3288" xr:uid="{00000000-0005-0000-0000-0000480B0000}"/>
    <cellStyle name="Note 3 2 3 2 6" xfId="2808" xr:uid="{00000000-0005-0000-0000-0000490B0000}"/>
    <cellStyle name="Note 3 2 3 3" xfId="1611" xr:uid="{00000000-0005-0000-0000-00004A0B0000}"/>
    <cellStyle name="Note 3 2 3 3 2" xfId="2619" xr:uid="{00000000-0005-0000-0000-00004B0B0000}"/>
    <cellStyle name="Note 3 2 3 3 2 2" xfId="3625" xr:uid="{00000000-0005-0000-0000-00004C0B0000}"/>
    <cellStyle name="Note 3 2 3 3 3" xfId="3145" xr:uid="{00000000-0005-0000-0000-00004D0B0000}"/>
    <cellStyle name="Note 3 2 3 4" xfId="1612" xr:uid="{00000000-0005-0000-0000-00004E0B0000}"/>
    <cellStyle name="Note 3 2 3 4 2" xfId="2620" xr:uid="{00000000-0005-0000-0000-00004F0B0000}"/>
    <cellStyle name="Note 3 2 3 4 2 2" xfId="3626" xr:uid="{00000000-0005-0000-0000-0000500B0000}"/>
    <cellStyle name="Note 3 2 3 4 3" xfId="3146" xr:uid="{00000000-0005-0000-0000-0000510B0000}"/>
    <cellStyle name="Note 3 2 3 5" xfId="1613" xr:uid="{00000000-0005-0000-0000-0000520B0000}"/>
    <cellStyle name="Note 3 2 3 5 2" xfId="2621" xr:uid="{00000000-0005-0000-0000-0000530B0000}"/>
    <cellStyle name="Note 3 2 3 5 2 2" xfId="3627" xr:uid="{00000000-0005-0000-0000-0000540B0000}"/>
    <cellStyle name="Note 3 2 3 5 3" xfId="3147" xr:uid="{00000000-0005-0000-0000-0000550B0000}"/>
    <cellStyle name="Note 3 2 3 6" xfId="2222" xr:uid="{00000000-0005-0000-0000-0000560B0000}"/>
    <cellStyle name="Note 3 2 3 6 2" xfId="3228" xr:uid="{00000000-0005-0000-0000-0000570B0000}"/>
    <cellStyle name="Note 3 2 3 7" xfId="2748" xr:uid="{00000000-0005-0000-0000-0000580B0000}"/>
    <cellStyle name="Note 3 2 4" xfId="458" xr:uid="{00000000-0005-0000-0000-0000590B0000}"/>
    <cellStyle name="Note 3 2 4 2" xfId="1614" xr:uid="{00000000-0005-0000-0000-00005A0B0000}"/>
    <cellStyle name="Note 3 2 4 2 2" xfId="2622" xr:uid="{00000000-0005-0000-0000-00005B0B0000}"/>
    <cellStyle name="Note 3 2 4 2 2 2" xfId="3628" xr:uid="{00000000-0005-0000-0000-00005C0B0000}"/>
    <cellStyle name="Note 3 2 4 2 3" xfId="3148" xr:uid="{00000000-0005-0000-0000-00005D0B0000}"/>
    <cellStyle name="Note 3 2 4 3" xfId="1615" xr:uid="{00000000-0005-0000-0000-00005E0B0000}"/>
    <cellStyle name="Note 3 2 4 3 2" xfId="2623" xr:uid="{00000000-0005-0000-0000-00005F0B0000}"/>
    <cellStyle name="Note 3 2 4 3 2 2" xfId="3629" xr:uid="{00000000-0005-0000-0000-0000600B0000}"/>
    <cellStyle name="Note 3 2 4 3 3" xfId="3149" xr:uid="{00000000-0005-0000-0000-0000610B0000}"/>
    <cellStyle name="Note 3 2 4 4" xfId="1616" xr:uid="{00000000-0005-0000-0000-0000620B0000}"/>
    <cellStyle name="Note 3 2 4 4 2" xfId="2624" xr:uid="{00000000-0005-0000-0000-0000630B0000}"/>
    <cellStyle name="Note 3 2 4 4 2 2" xfId="3630" xr:uid="{00000000-0005-0000-0000-0000640B0000}"/>
    <cellStyle name="Note 3 2 4 4 3" xfId="3150" xr:uid="{00000000-0005-0000-0000-0000650B0000}"/>
    <cellStyle name="Note 3 2 4 5" xfId="2252" xr:uid="{00000000-0005-0000-0000-0000660B0000}"/>
    <cellStyle name="Note 3 2 4 5 2" xfId="3258" xr:uid="{00000000-0005-0000-0000-0000670B0000}"/>
    <cellStyle name="Note 3 2 4 6" xfId="2778" xr:uid="{00000000-0005-0000-0000-0000680B0000}"/>
    <cellStyle name="Note 3 2 5" xfId="1617" xr:uid="{00000000-0005-0000-0000-0000690B0000}"/>
    <cellStyle name="Note 3 2 5 2" xfId="2625" xr:uid="{00000000-0005-0000-0000-00006A0B0000}"/>
    <cellStyle name="Note 3 2 5 2 2" xfId="3631" xr:uid="{00000000-0005-0000-0000-00006B0B0000}"/>
    <cellStyle name="Note 3 2 5 3" xfId="3151" xr:uid="{00000000-0005-0000-0000-00006C0B0000}"/>
    <cellStyle name="Note 3 2 6" xfId="1618" xr:uid="{00000000-0005-0000-0000-00006D0B0000}"/>
    <cellStyle name="Note 3 2 6 2" xfId="2626" xr:uid="{00000000-0005-0000-0000-00006E0B0000}"/>
    <cellStyle name="Note 3 2 6 2 2" xfId="3632" xr:uid="{00000000-0005-0000-0000-00006F0B0000}"/>
    <cellStyle name="Note 3 2 6 3" xfId="3152" xr:uid="{00000000-0005-0000-0000-0000700B0000}"/>
    <cellStyle name="Note 3 2 7" xfId="1619" xr:uid="{00000000-0005-0000-0000-0000710B0000}"/>
    <cellStyle name="Note 3 2 7 2" xfId="2627" xr:uid="{00000000-0005-0000-0000-0000720B0000}"/>
    <cellStyle name="Note 3 2 7 2 2" xfId="3633" xr:uid="{00000000-0005-0000-0000-0000730B0000}"/>
    <cellStyle name="Note 3 2 7 3" xfId="3153" xr:uid="{00000000-0005-0000-0000-0000740B0000}"/>
    <cellStyle name="Note 3 2 8" xfId="2192" xr:uid="{00000000-0005-0000-0000-0000750B0000}"/>
    <cellStyle name="Note 3 2 8 2" xfId="3198" xr:uid="{00000000-0005-0000-0000-0000760B0000}"/>
    <cellStyle name="Note 3 2 9" xfId="2718" xr:uid="{00000000-0005-0000-0000-0000770B0000}"/>
    <cellStyle name="Note 3 3" xfId="204" xr:uid="{00000000-0005-0000-0000-0000780B0000}"/>
    <cellStyle name="Note 3 3 2" xfId="354" xr:uid="{00000000-0005-0000-0000-0000790B0000}"/>
    <cellStyle name="Note 3 3 2 2" xfId="494" xr:uid="{00000000-0005-0000-0000-00007A0B0000}"/>
    <cellStyle name="Note 3 3 2 2 2" xfId="1620" xr:uid="{00000000-0005-0000-0000-00007B0B0000}"/>
    <cellStyle name="Note 3 3 2 2 2 2" xfId="2628" xr:uid="{00000000-0005-0000-0000-00007C0B0000}"/>
    <cellStyle name="Note 3 3 2 2 2 2 2" xfId="3634" xr:uid="{00000000-0005-0000-0000-00007D0B0000}"/>
    <cellStyle name="Note 3 3 2 2 2 3" xfId="3154" xr:uid="{00000000-0005-0000-0000-00007E0B0000}"/>
    <cellStyle name="Note 3 3 2 2 3" xfId="1621" xr:uid="{00000000-0005-0000-0000-00007F0B0000}"/>
    <cellStyle name="Note 3 3 2 2 3 2" xfId="2629" xr:uid="{00000000-0005-0000-0000-0000800B0000}"/>
    <cellStyle name="Note 3 3 2 2 3 2 2" xfId="3635" xr:uid="{00000000-0005-0000-0000-0000810B0000}"/>
    <cellStyle name="Note 3 3 2 2 3 3" xfId="3155" xr:uid="{00000000-0005-0000-0000-0000820B0000}"/>
    <cellStyle name="Note 3 3 2 2 4" xfId="1622" xr:uid="{00000000-0005-0000-0000-0000830B0000}"/>
    <cellStyle name="Note 3 3 2 2 4 2" xfId="2630" xr:uid="{00000000-0005-0000-0000-0000840B0000}"/>
    <cellStyle name="Note 3 3 2 2 4 2 2" xfId="3636" xr:uid="{00000000-0005-0000-0000-0000850B0000}"/>
    <cellStyle name="Note 3 3 2 2 4 3" xfId="3156" xr:uid="{00000000-0005-0000-0000-0000860B0000}"/>
    <cellStyle name="Note 3 3 2 2 5" xfId="2286" xr:uid="{00000000-0005-0000-0000-0000870B0000}"/>
    <cellStyle name="Note 3 3 2 2 5 2" xfId="3292" xr:uid="{00000000-0005-0000-0000-0000880B0000}"/>
    <cellStyle name="Note 3 3 2 2 6" xfId="2812" xr:uid="{00000000-0005-0000-0000-0000890B0000}"/>
    <cellStyle name="Note 3 3 2 3" xfId="1623" xr:uid="{00000000-0005-0000-0000-00008A0B0000}"/>
    <cellStyle name="Note 3 3 2 3 2" xfId="2631" xr:uid="{00000000-0005-0000-0000-00008B0B0000}"/>
    <cellStyle name="Note 3 3 2 3 2 2" xfId="3637" xr:uid="{00000000-0005-0000-0000-00008C0B0000}"/>
    <cellStyle name="Note 3 3 2 3 3" xfId="3157" xr:uid="{00000000-0005-0000-0000-00008D0B0000}"/>
    <cellStyle name="Note 3 3 2 4" xfId="1624" xr:uid="{00000000-0005-0000-0000-00008E0B0000}"/>
    <cellStyle name="Note 3 3 2 4 2" xfId="2632" xr:uid="{00000000-0005-0000-0000-00008F0B0000}"/>
    <cellStyle name="Note 3 3 2 4 2 2" xfId="3638" xr:uid="{00000000-0005-0000-0000-0000900B0000}"/>
    <cellStyle name="Note 3 3 2 4 3" xfId="3158" xr:uid="{00000000-0005-0000-0000-0000910B0000}"/>
    <cellStyle name="Note 3 3 2 5" xfId="1625" xr:uid="{00000000-0005-0000-0000-0000920B0000}"/>
    <cellStyle name="Note 3 3 2 5 2" xfId="2633" xr:uid="{00000000-0005-0000-0000-0000930B0000}"/>
    <cellStyle name="Note 3 3 2 5 2 2" xfId="3639" xr:uid="{00000000-0005-0000-0000-0000940B0000}"/>
    <cellStyle name="Note 3 3 2 5 3" xfId="3159" xr:uid="{00000000-0005-0000-0000-0000950B0000}"/>
    <cellStyle name="Note 3 3 2 6" xfId="2226" xr:uid="{00000000-0005-0000-0000-0000960B0000}"/>
    <cellStyle name="Note 3 3 2 6 2" xfId="3232" xr:uid="{00000000-0005-0000-0000-0000970B0000}"/>
    <cellStyle name="Note 3 3 2 7" xfId="2752" xr:uid="{00000000-0005-0000-0000-0000980B0000}"/>
    <cellStyle name="Note 3 3 3" xfId="462" xr:uid="{00000000-0005-0000-0000-0000990B0000}"/>
    <cellStyle name="Note 3 3 3 2" xfId="1626" xr:uid="{00000000-0005-0000-0000-00009A0B0000}"/>
    <cellStyle name="Note 3 3 3 2 2" xfId="2634" xr:uid="{00000000-0005-0000-0000-00009B0B0000}"/>
    <cellStyle name="Note 3 3 3 2 2 2" xfId="3640" xr:uid="{00000000-0005-0000-0000-00009C0B0000}"/>
    <cellStyle name="Note 3 3 3 2 3" xfId="3160" xr:uid="{00000000-0005-0000-0000-00009D0B0000}"/>
    <cellStyle name="Note 3 3 3 3" xfId="1627" xr:uid="{00000000-0005-0000-0000-00009E0B0000}"/>
    <cellStyle name="Note 3 3 3 3 2" xfId="2635" xr:uid="{00000000-0005-0000-0000-00009F0B0000}"/>
    <cellStyle name="Note 3 3 3 3 2 2" xfId="3641" xr:uid="{00000000-0005-0000-0000-0000A00B0000}"/>
    <cellStyle name="Note 3 3 3 3 3" xfId="3161" xr:uid="{00000000-0005-0000-0000-0000A10B0000}"/>
    <cellStyle name="Note 3 3 3 4" xfId="1628" xr:uid="{00000000-0005-0000-0000-0000A20B0000}"/>
    <cellStyle name="Note 3 3 3 4 2" xfId="2636" xr:uid="{00000000-0005-0000-0000-0000A30B0000}"/>
    <cellStyle name="Note 3 3 3 4 2 2" xfId="3642" xr:uid="{00000000-0005-0000-0000-0000A40B0000}"/>
    <cellStyle name="Note 3 3 3 4 3" xfId="3162" xr:uid="{00000000-0005-0000-0000-0000A50B0000}"/>
    <cellStyle name="Note 3 3 3 5" xfId="2256" xr:uid="{00000000-0005-0000-0000-0000A60B0000}"/>
    <cellStyle name="Note 3 3 3 5 2" xfId="3262" xr:uid="{00000000-0005-0000-0000-0000A70B0000}"/>
    <cellStyle name="Note 3 3 3 6" xfId="2782" xr:uid="{00000000-0005-0000-0000-0000A80B0000}"/>
    <cellStyle name="Note 3 3 4" xfId="1629" xr:uid="{00000000-0005-0000-0000-0000A90B0000}"/>
    <cellStyle name="Note 3 3 4 2" xfId="2637" xr:uid="{00000000-0005-0000-0000-0000AA0B0000}"/>
    <cellStyle name="Note 3 3 4 2 2" xfId="3643" xr:uid="{00000000-0005-0000-0000-0000AB0B0000}"/>
    <cellStyle name="Note 3 3 4 3" xfId="3163" xr:uid="{00000000-0005-0000-0000-0000AC0B0000}"/>
    <cellStyle name="Note 3 3 5" xfId="1630" xr:uid="{00000000-0005-0000-0000-0000AD0B0000}"/>
    <cellStyle name="Note 3 3 5 2" xfId="2638" xr:uid="{00000000-0005-0000-0000-0000AE0B0000}"/>
    <cellStyle name="Note 3 3 5 2 2" xfId="3644" xr:uid="{00000000-0005-0000-0000-0000AF0B0000}"/>
    <cellStyle name="Note 3 3 5 3" xfId="3164" xr:uid="{00000000-0005-0000-0000-0000B00B0000}"/>
    <cellStyle name="Note 3 3 6" xfId="1631" xr:uid="{00000000-0005-0000-0000-0000B10B0000}"/>
    <cellStyle name="Note 3 3 6 2" xfId="2639" xr:uid="{00000000-0005-0000-0000-0000B20B0000}"/>
    <cellStyle name="Note 3 3 6 2 2" xfId="3645" xr:uid="{00000000-0005-0000-0000-0000B30B0000}"/>
    <cellStyle name="Note 3 3 6 3" xfId="3165" xr:uid="{00000000-0005-0000-0000-0000B40B0000}"/>
    <cellStyle name="Note 3 3 7" xfId="2196" xr:uid="{00000000-0005-0000-0000-0000B50B0000}"/>
    <cellStyle name="Note 3 3 7 2" xfId="3202" xr:uid="{00000000-0005-0000-0000-0000B60B0000}"/>
    <cellStyle name="Note 3 3 8" xfId="2722" xr:uid="{00000000-0005-0000-0000-0000B70B0000}"/>
    <cellStyle name="Note 3 4" xfId="345" xr:uid="{00000000-0005-0000-0000-0000B80B0000}"/>
    <cellStyle name="Note 3 4 2" xfId="487" xr:uid="{00000000-0005-0000-0000-0000B90B0000}"/>
    <cellStyle name="Note 3 4 2 2" xfId="1632" xr:uid="{00000000-0005-0000-0000-0000BA0B0000}"/>
    <cellStyle name="Note 3 4 2 2 2" xfId="2640" xr:uid="{00000000-0005-0000-0000-0000BB0B0000}"/>
    <cellStyle name="Note 3 4 2 2 2 2" xfId="3646" xr:uid="{00000000-0005-0000-0000-0000BC0B0000}"/>
    <cellStyle name="Note 3 4 2 2 3" xfId="3166" xr:uid="{00000000-0005-0000-0000-0000BD0B0000}"/>
    <cellStyle name="Note 3 4 2 3" xfId="1633" xr:uid="{00000000-0005-0000-0000-0000BE0B0000}"/>
    <cellStyle name="Note 3 4 2 3 2" xfId="2641" xr:uid="{00000000-0005-0000-0000-0000BF0B0000}"/>
    <cellStyle name="Note 3 4 2 3 2 2" xfId="3647" xr:uid="{00000000-0005-0000-0000-0000C00B0000}"/>
    <cellStyle name="Note 3 4 2 3 3" xfId="3167" xr:uid="{00000000-0005-0000-0000-0000C10B0000}"/>
    <cellStyle name="Note 3 4 2 4" xfId="1634" xr:uid="{00000000-0005-0000-0000-0000C20B0000}"/>
    <cellStyle name="Note 3 4 2 4 2" xfId="2642" xr:uid="{00000000-0005-0000-0000-0000C30B0000}"/>
    <cellStyle name="Note 3 4 2 4 2 2" xfId="3648" xr:uid="{00000000-0005-0000-0000-0000C40B0000}"/>
    <cellStyle name="Note 3 4 2 4 3" xfId="3168" xr:uid="{00000000-0005-0000-0000-0000C50B0000}"/>
    <cellStyle name="Note 3 4 2 5" xfId="2279" xr:uid="{00000000-0005-0000-0000-0000C60B0000}"/>
    <cellStyle name="Note 3 4 2 5 2" xfId="3285" xr:uid="{00000000-0005-0000-0000-0000C70B0000}"/>
    <cellStyle name="Note 3 4 2 6" xfId="2805" xr:uid="{00000000-0005-0000-0000-0000C80B0000}"/>
    <cellStyle name="Note 3 4 3" xfId="1635" xr:uid="{00000000-0005-0000-0000-0000C90B0000}"/>
    <cellStyle name="Note 3 4 3 2" xfId="2643" xr:uid="{00000000-0005-0000-0000-0000CA0B0000}"/>
    <cellStyle name="Note 3 4 3 2 2" xfId="3649" xr:uid="{00000000-0005-0000-0000-0000CB0B0000}"/>
    <cellStyle name="Note 3 4 3 3" xfId="3169" xr:uid="{00000000-0005-0000-0000-0000CC0B0000}"/>
    <cellStyle name="Note 3 4 4" xfId="1636" xr:uid="{00000000-0005-0000-0000-0000CD0B0000}"/>
    <cellStyle name="Note 3 4 4 2" xfId="2644" xr:uid="{00000000-0005-0000-0000-0000CE0B0000}"/>
    <cellStyle name="Note 3 4 4 2 2" xfId="3650" xr:uid="{00000000-0005-0000-0000-0000CF0B0000}"/>
    <cellStyle name="Note 3 4 4 3" xfId="3170" xr:uid="{00000000-0005-0000-0000-0000D00B0000}"/>
    <cellStyle name="Note 3 4 5" xfId="1637" xr:uid="{00000000-0005-0000-0000-0000D10B0000}"/>
    <cellStyle name="Note 3 4 5 2" xfId="2645" xr:uid="{00000000-0005-0000-0000-0000D20B0000}"/>
    <cellStyle name="Note 3 4 5 2 2" xfId="3651" xr:uid="{00000000-0005-0000-0000-0000D30B0000}"/>
    <cellStyle name="Note 3 4 5 3" xfId="3171" xr:uid="{00000000-0005-0000-0000-0000D40B0000}"/>
    <cellStyle name="Note 3 4 6" xfId="2219" xr:uid="{00000000-0005-0000-0000-0000D50B0000}"/>
    <cellStyle name="Note 3 4 6 2" xfId="3225" xr:uid="{00000000-0005-0000-0000-0000D60B0000}"/>
    <cellStyle name="Note 3 4 7" xfId="2745" xr:uid="{00000000-0005-0000-0000-0000D70B0000}"/>
    <cellStyle name="Note 3 5" xfId="455" xr:uid="{00000000-0005-0000-0000-0000D80B0000}"/>
    <cellStyle name="Note 3 5 2" xfId="1638" xr:uid="{00000000-0005-0000-0000-0000D90B0000}"/>
    <cellStyle name="Note 3 5 2 2" xfId="2646" xr:uid="{00000000-0005-0000-0000-0000DA0B0000}"/>
    <cellStyle name="Note 3 5 2 2 2" xfId="3652" xr:uid="{00000000-0005-0000-0000-0000DB0B0000}"/>
    <cellStyle name="Note 3 5 2 3" xfId="3172" xr:uid="{00000000-0005-0000-0000-0000DC0B0000}"/>
    <cellStyle name="Note 3 5 3" xfId="1639" xr:uid="{00000000-0005-0000-0000-0000DD0B0000}"/>
    <cellStyle name="Note 3 5 3 2" xfId="2647" xr:uid="{00000000-0005-0000-0000-0000DE0B0000}"/>
    <cellStyle name="Note 3 5 3 2 2" xfId="3653" xr:uid="{00000000-0005-0000-0000-0000DF0B0000}"/>
    <cellStyle name="Note 3 5 3 3" xfId="3173" xr:uid="{00000000-0005-0000-0000-0000E00B0000}"/>
    <cellStyle name="Note 3 5 4" xfId="1640" xr:uid="{00000000-0005-0000-0000-0000E10B0000}"/>
    <cellStyle name="Note 3 5 4 2" xfId="2648" xr:uid="{00000000-0005-0000-0000-0000E20B0000}"/>
    <cellStyle name="Note 3 5 4 2 2" xfId="3654" xr:uid="{00000000-0005-0000-0000-0000E30B0000}"/>
    <cellStyle name="Note 3 5 4 3" xfId="3174" xr:uid="{00000000-0005-0000-0000-0000E40B0000}"/>
    <cellStyle name="Note 3 5 5" xfId="2249" xr:uid="{00000000-0005-0000-0000-0000E50B0000}"/>
    <cellStyle name="Note 3 5 5 2" xfId="3255" xr:uid="{00000000-0005-0000-0000-0000E60B0000}"/>
    <cellStyle name="Note 3 5 6" xfId="2775" xr:uid="{00000000-0005-0000-0000-0000E70B0000}"/>
    <cellStyle name="Note 3 6" xfId="1641" xr:uid="{00000000-0005-0000-0000-0000E80B0000}"/>
    <cellStyle name="Note 3 6 2" xfId="2649" xr:uid="{00000000-0005-0000-0000-0000E90B0000}"/>
    <cellStyle name="Note 3 6 2 2" xfId="3655" xr:uid="{00000000-0005-0000-0000-0000EA0B0000}"/>
    <cellStyle name="Note 3 6 3" xfId="3175" xr:uid="{00000000-0005-0000-0000-0000EB0B0000}"/>
    <cellStyle name="Note 3 7" xfId="1642" xr:uid="{00000000-0005-0000-0000-0000EC0B0000}"/>
    <cellStyle name="Note 3 7 2" xfId="2650" xr:uid="{00000000-0005-0000-0000-0000ED0B0000}"/>
    <cellStyle name="Note 3 7 2 2" xfId="3656" xr:uid="{00000000-0005-0000-0000-0000EE0B0000}"/>
    <cellStyle name="Note 3 7 3" xfId="3176" xr:uid="{00000000-0005-0000-0000-0000EF0B0000}"/>
    <cellStyle name="Note 3 8" xfId="1643" xr:uid="{00000000-0005-0000-0000-0000F00B0000}"/>
    <cellStyle name="Note 3 8 2" xfId="2651" xr:uid="{00000000-0005-0000-0000-0000F10B0000}"/>
    <cellStyle name="Note 3 8 2 2" xfId="3657" xr:uid="{00000000-0005-0000-0000-0000F20B0000}"/>
    <cellStyle name="Note 3 8 3" xfId="3177" xr:uid="{00000000-0005-0000-0000-0000F30B0000}"/>
    <cellStyle name="Note 3 9" xfId="2189" xr:uid="{00000000-0005-0000-0000-0000F40B0000}"/>
    <cellStyle name="Note 3 9 2" xfId="3195" xr:uid="{00000000-0005-0000-0000-0000F50B0000}"/>
    <cellStyle name="Note 4" xfId="320" xr:uid="{00000000-0005-0000-0000-0000F60B0000}"/>
    <cellStyle name="Note 4 10" xfId="1644" xr:uid="{00000000-0005-0000-0000-0000F70B0000}"/>
    <cellStyle name="Note 4 11" xfId="1645" xr:uid="{00000000-0005-0000-0000-0000F80B0000}"/>
    <cellStyle name="Note 4 12" xfId="1646" xr:uid="{00000000-0005-0000-0000-0000F90B0000}"/>
    <cellStyle name="Note 4 13" xfId="1647" xr:uid="{00000000-0005-0000-0000-0000FA0B0000}"/>
    <cellStyle name="Note 4 2" xfId="1648" xr:uid="{00000000-0005-0000-0000-0000FB0B0000}"/>
    <cellStyle name="Note 4 3" xfId="1649" xr:uid="{00000000-0005-0000-0000-0000FC0B0000}"/>
    <cellStyle name="Note 4 4" xfId="1650" xr:uid="{00000000-0005-0000-0000-0000FD0B0000}"/>
    <cellStyle name="Note 4 5" xfId="1651" xr:uid="{00000000-0005-0000-0000-0000FE0B0000}"/>
    <cellStyle name="Note 4 6" xfId="1652" xr:uid="{00000000-0005-0000-0000-0000FF0B0000}"/>
    <cellStyle name="Note 4 7" xfId="1653" xr:uid="{00000000-0005-0000-0000-0000000C0000}"/>
    <cellStyle name="Note 4 8" xfId="1654" xr:uid="{00000000-0005-0000-0000-0000010C0000}"/>
    <cellStyle name="Note 4 9" xfId="1655" xr:uid="{00000000-0005-0000-0000-0000020C0000}"/>
    <cellStyle name="Note 5" xfId="433" xr:uid="{00000000-0005-0000-0000-0000030C0000}"/>
    <cellStyle name="Note 5 10" xfId="1656" xr:uid="{00000000-0005-0000-0000-0000040C0000}"/>
    <cellStyle name="Note 5 11" xfId="1657" xr:uid="{00000000-0005-0000-0000-0000050C0000}"/>
    <cellStyle name="Note 5 12" xfId="1658" xr:uid="{00000000-0005-0000-0000-0000060C0000}"/>
    <cellStyle name="Note 5 13" xfId="1659" xr:uid="{00000000-0005-0000-0000-0000070C0000}"/>
    <cellStyle name="Note 5 2" xfId="1660" xr:uid="{00000000-0005-0000-0000-0000080C0000}"/>
    <cellStyle name="Note 5 3" xfId="1661" xr:uid="{00000000-0005-0000-0000-0000090C0000}"/>
    <cellStyle name="Note 5 4" xfId="1662" xr:uid="{00000000-0005-0000-0000-00000A0C0000}"/>
    <cellStyle name="Note 5 5" xfId="1663" xr:uid="{00000000-0005-0000-0000-00000B0C0000}"/>
    <cellStyle name="Note 5 6" xfId="1664" xr:uid="{00000000-0005-0000-0000-00000C0C0000}"/>
    <cellStyle name="Note 5 7" xfId="1665" xr:uid="{00000000-0005-0000-0000-00000D0C0000}"/>
    <cellStyle name="Note 5 8" xfId="1666" xr:uid="{00000000-0005-0000-0000-00000E0C0000}"/>
    <cellStyle name="Note 5 9" xfId="1667" xr:uid="{00000000-0005-0000-0000-00000F0C0000}"/>
    <cellStyle name="Note 6" xfId="1668" xr:uid="{00000000-0005-0000-0000-0000100C0000}"/>
    <cellStyle name="Note 7" xfId="1669" xr:uid="{00000000-0005-0000-0000-0000110C0000}"/>
    <cellStyle name="Note 8" xfId="1670" xr:uid="{00000000-0005-0000-0000-0000120C0000}"/>
    <cellStyle name="Note 9" xfId="1671" xr:uid="{00000000-0005-0000-0000-0000130C0000}"/>
    <cellStyle name="Output" xfId="48" builtinId="21" customBuiltin="1"/>
    <cellStyle name="Output 10" xfId="1672" xr:uid="{00000000-0005-0000-0000-0000150C0000}"/>
    <cellStyle name="Output 11" xfId="1673" xr:uid="{00000000-0005-0000-0000-0000160C0000}"/>
    <cellStyle name="Output 12" xfId="1674" xr:uid="{00000000-0005-0000-0000-0000170C0000}"/>
    <cellStyle name="Output 13" xfId="1675" xr:uid="{00000000-0005-0000-0000-0000180C0000}"/>
    <cellStyle name="Output 14" xfId="1676" xr:uid="{00000000-0005-0000-0000-0000190C0000}"/>
    <cellStyle name="Output 15" xfId="1677" xr:uid="{00000000-0005-0000-0000-00001A0C0000}"/>
    <cellStyle name="Output 16" xfId="1678" xr:uid="{00000000-0005-0000-0000-00001B0C0000}"/>
    <cellStyle name="Output 17" xfId="2694" xr:uid="{00000000-0005-0000-0000-00001C0C0000}"/>
    <cellStyle name="Output 2" xfId="67" xr:uid="{00000000-0005-0000-0000-00001D0C0000}"/>
    <cellStyle name="Output 2 2" xfId="186" xr:uid="{00000000-0005-0000-0000-00001E0C0000}"/>
    <cellStyle name="Output 2 2 2" xfId="225" xr:uid="{00000000-0005-0000-0000-00001F0C0000}"/>
    <cellStyle name="Output 2 2 2 2" xfId="234" xr:uid="{00000000-0005-0000-0000-0000200C0000}"/>
    <cellStyle name="Output 2 2 2 2 2" xfId="269" xr:uid="{00000000-0005-0000-0000-0000210C0000}"/>
    <cellStyle name="Output 2 2 2 2 2 10" xfId="1679" xr:uid="{00000000-0005-0000-0000-0000220C0000}"/>
    <cellStyle name="Output 2 2 2 2 2 11" xfId="1680" xr:uid="{00000000-0005-0000-0000-0000230C0000}"/>
    <cellStyle name="Output 2 2 2 2 2 12" xfId="1681" xr:uid="{00000000-0005-0000-0000-0000240C0000}"/>
    <cellStyle name="Output 2 2 2 2 2 13" xfId="1682" xr:uid="{00000000-0005-0000-0000-0000250C0000}"/>
    <cellStyle name="Output 2 2 2 2 2 14" xfId="1683" xr:uid="{00000000-0005-0000-0000-0000260C0000}"/>
    <cellStyle name="Output 2 2 2 2 2 2" xfId="383" xr:uid="{00000000-0005-0000-0000-0000270C0000}"/>
    <cellStyle name="Output 2 2 2 2 2 2 10" xfId="1684" xr:uid="{00000000-0005-0000-0000-0000280C0000}"/>
    <cellStyle name="Output 2 2 2 2 2 2 11" xfId="1685" xr:uid="{00000000-0005-0000-0000-0000290C0000}"/>
    <cellStyle name="Output 2 2 2 2 2 2 12" xfId="1686" xr:uid="{00000000-0005-0000-0000-00002A0C0000}"/>
    <cellStyle name="Output 2 2 2 2 2 2 13" xfId="1687" xr:uid="{00000000-0005-0000-0000-00002B0C0000}"/>
    <cellStyle name="Output 2 2 2 2 2 2 2" xfId="1688" xr:uid="{00000000-0005-0000-0000-00002C0C0000}"/>
    <cellStyle name="Output 2 2 2 2 2 2 3" xfId="1689" xr:uid="{00000000-0005-0000-0000-00002D0C0000}"/>
    <cellStyle name="Output 2 2 2 2 2 2 4" xfId="1690" xr:uid="{00000000-0005-0000-0000-00002E0C0000}"/>
    <cellStyle name="Output 2 2 2 2 2 2 5" xfId="1691" xr:uid="{00000000-0005-0000-0000-00002F0C0000}"/>
    <cellStyle name="Output 2 2 2 2 2 2 6" xfId="1692" xr:uid="{00000000-0005-0000-0000-0000300C0000}"/>
    <cellStyle name="Output 2 2 2 2 2 2 7" xfId="1693" xr:uid="{00000000-0005-0000-0000-0000310C0000}"/>
    <cellStyle name="Output 2 2 2 2 2 2 8" xfId="1694" xr:uid="{00000000-0005-0000-0000-0000320C0000}"/>
    <cellStyle name="Output 2 2 2 2 2 2 9" xfId="1695" xr:uid="{00000000-0005-0000-0000-0000330C0000}"/>
    <cellStyle name="Output 2 2 2 2 2 3" xfId="1696" xr:uid="{00000000-0005-0000-0000-0000340C0000}"/>
    <cellStyle name="Output 2 2 2 2 2 4" xfId="1697" xr:uid="{00000000-0005-0000-0000-0000350C0000}"/>
    <cellStyle name="Output 2 2 2 2 2 5" xfId="1698" xr:uid="{00000000-0005-0000-0000-0000360C0000}"/>
    <cellStyle name="Output 2 2 2 2 2 6" xfId="1699" xr:uid="{00000000-0005-0000-0000-0000370C0000}"/>
    <cellStyle name="Output 2 2 2 2 2 7" xfId="1700" xr:uid="{00000000-0005-0000-0000-0000380C0000}"/>
    <cellStyle name="Output 2 2 2 2 2 8" xfId="1701" xr:uid="{00000000-0005-0000-0000-0000390C0000}"/>
    <cellStyle name="Output 2 2 2 2 2 9" xfId="1702" xr:uid="{00000000-0005-0000-0000-00003A0C0000}"/>
    <cellStyle name="Output 2 2 2 2 3" xfId="1703" xr:uid="{00000000-0005-0000-0000-00003B0C0000}"/>
    <cellStyle name="Output 2 2 2 2 4" xfId="1704" xr:uid="{00000000-0005-0000-0000-00003C0C0000}"/>
    <cellStyle name="Output 2 2 2 2 5" xfId="1705" xr:uid="{00000000-0005-0000-0000-00003D0C0000}"/>
    <cellStyle name="Output 2 2 2 3" xfId="244" xr:uid="{00000000-0005-0000-0000-00003E0C0000}"/>
    <cellStyle name="Output 2 2 2 3 2" xfId="279" xr:uid="{00000000-0005-0000-0000-00003F0C0000}"/>
    <cellStyle name="Output 2 2 2 3 2 10" xfId="1706" xr:uid="{00000000-0005-0000-0000-0000400C0000}"/>
    <cellStyle name="Output 2 2 2 3 2 11" xfId="1707" xr:uid="{00000000-0005-0000-0000-0000410C0000}"/>
    <cellStyle name="Output 2 2 2 3 2 12" xfId="1708" xr:uid="{00000000-0005-0000-0000-0000420C0000}"/>
    <cellStyle name="Output 2 2 2 3 2 13" xfId="1709" xr:uid="{00000000-0005-0000-0000-0000430C0000}"/>
    <cellStyle name="Output 2 2 2 3 2 14" xfId="1710" xr:uid="{00000000-0005-0000-0000-0000440C0000}"/>
    <cellStyle name="Output 2 2 2 3 2 2" xfId="393" xr:uid="{00000000-0005-0000-0000-0000450C0000}"/>
    <cellStyle name="Output 2 2 2 3 2 2 10" xfId="1711" xr:uid="{00000000-0005-0000-0000-0000460C0000}"/>
    <cellStyle name="Output 2 2 2 3 2 2 11" xfId="1712" xr:uid="{00000000-0005-0000-0000-0000470C0000}"/>
    <cellStyle name="Output 2 2 2 3 2 2 12" xfId="1713" xr:uid="{00000000-0005-0000-0000-0000480C0000}"/>
    <cellStyle name="Output 2 2 2 3 2 2 13" xfId="1714" xr:uid="{00000000-0005-0000-0000-0000490C0000}"/>
    <cellStyle name="Output 2 2 2 3 2 2 2" xfId="1715" xr:uid="{00000000-0005-0000-0000-00004A0C0000}"/>
    <cellStyle name="Output 2 2 2 3 2 2 3" xfId="1716" xr:uid="{00000000-0005-0000-0000-00004B0C0000}"/>
    <cellStyle name="Output 2 2 2 3 2 2 4" xfId="1717" xr:uid="{00000000-0005-0000-0000-00004C0C0000}"/>
    <cellStyle name="Output 2 2 2 3 2 2 5" xfId="1718" xr:uid="{00000000-0005-0000-0000-00004D0C0000}"/>
    <cellStyle name="Output 2 2 2 3 2 2 6" xfId="1719" xr:uid="{00000000-0005-0000-0000-00004E0C0000}"/>
    <cellStyle name="Output 2 2 2 3 2 2 7" xfId="1720" xr:uid="{00000000-0005-0000-0000-00004F0C0000}"/>
    <cellStyle name="Output 2 2 2 3 2 2 8" xfId="1721" xr:uid="{00000000-0005-0000-0000-0000500C0000}"/>
    <cellStyle name="Output 2 2 2 3 2 2 9" xfId="1722" xr:uid="{00000000-0005-0000-0000-0000510C0000}"/>
    <cellStyle name="Output 2 2 2 3 2 3" xfId="1723" xr:uid="{00000000-0005-0000-0000-0000520C0000}"/>
    <cellStyle name="Output 2 2 2 3 2 4" xfId="1724" xr:uid="{00000000-0005-0000-0000-0000530C0000}"/>
    <cellStyle name="Output 2 2 2 3 2 5" xfId="1725" xr:uid="{00000000-0005-0000-0000-0000540C0000}"/>
    <cellStyle name="Output 2 2 2 3 2 6" xfId="1726" xr:uid="{00000000-0005-0000-0000-0000550C0000}"/>
    <cellStyle name="Output 2 2 2 3 2 7" xfId="1727" xr:uid="{00000000-0005-0000-0000-0000560C0000}"/>
    <cellStyle name="Output 2 2 2 3 2 8" xfId="1728" xr:uid="{00000000-0005-0000-0000-0000570C0000}"/>
    <cellStyle name="Output 2 2 2 3 2 9" xfId="1729" xr:uid="{00000000-0005-0000-0000-0000580C0000}"/>
    <cellStyle name="Output 2 2 2 3 3" xfId="1730" xr:uid="{00000000-0005-0000-0000-0000590C0000}"/>
    <cellStyle name="Output 2 2 2 3 4" xfId="1731" xr:uid="{00000000-0005-0000-0000-00005A0C0000}"/>
    <cellStyle name="Output 2 2 2 3 5" xfId="1732" xr:uid="{00000000-0005-0000-0000-00005B0C0000}"/>
    <cellStyle name="Output 2 2 2 4" xfId="264" xr:uid="{00000000-0005-0000-0000-00005C0C0000}"/>
    <cellStyle name="Output 2 2 2 4 10" xfId="1733" xr:uid="{00000000-0005-0000-0000-00005D0C0000}"/>
    <cellStyle name="Output 2 2 2 4 11" xfId="1734" xr:uid="{00000000-0005-0000-0000-00005E0C0000}"/>
    <cellStyle name="Output 2 2 2 4 12" xfId="1735" xr:uid="{00000000-0005-0000-0000-00005F0C0000}"/>
    <cellStyle name="Output 2 2 2 4 13" xfId="1736" xr:uid="{00000000-0005-0000-0000-0000600C0000}"/>
    <cellStyle name="Output 2 2 2 4 14" xfId="1737" xr:uid="{00000000-0005-0000-0000-0000610C0000}"/>
    <cellStyle name="Output 2 2 2 4 2" xfId="378" xr:uid="{00000000-0005-0000-0000-0000620C0000}"/>
    <cellStyle name="Output 2 2 2 4 2 10" xfId="1738" xr:uid="{00000000-0005-0000-0000-0000630C0000}"/>
    <cellStyle name="Output 2 2 2 4 2 11" xfId="1739" xr:uid="{00000000-0005-0000-0000-0000640C0000}"/>
    <cellStyle name="Output 2 2 2 4 2 12" xfId="1740" xr:uid="{00000000-0005-0000-0000-0000650C0000}"/>
    <cellStyle name="Output 2 2 2 4 2 13" xfId="1741" xr:uid="{00000000-0005-0000-0000-0000660C0000}"/>
    <cellStyle name="Output 2 2 2 4 2 2" xfId="1742" xr:uid="{00000000-0005-0000-0000-0000670C0000}"/>
    <cellStyle name="Output 2 2 2 4 2 3" xfId="1743" xr:uid="{00000000-0005-0000-0000-0000680C0000}"/>
    <cellStyle name="Output 2 2 2 4 2 4" xfId="1744" xr:uid="{00000000-0005-0000-0000-0000690C0000}"/>
    <cellStyle name="Output 2 2 2 4 2 5" xfId="1745" xr:uid="{00000000-0005-0000-0000-00006A0C0000}"/>
    <cellStyle name="Output 2 2 2 4 2 6" xfId="1746" xr:uid="{00000000-0005-0000-0000-00006B0C0000}"/>
    <cellStyle name="Output 2 2 2 4 2 7" xfId="1747" xr:uid="{00000000-0005-0000-0000-00006C0C0000}"/>
    <cellStyle name="Output 2 2 2 4 2 8" xfId="1748" xr:uid="{00000000-0005-0000-0000-00006D0C0000}"/>
    <cellStyle name="Output 2 2 2 4 2 9" xfId="1749" xr:uid="{00000000-0005-0000-0000-00006E0C0000}"/>
    <cellStyle name="Output 2 2 2 4 3" xfId="1750" xr:uid="{00000000-0005-0000-0000-00006F0C0000}"/>
    <cellStyle name="Output 2 2 2 4 4" xfId="1751" xr:uid="{00000000-0005-0000-0000-0000700C0000}"/>
    <cellStyle name="Output 2 2 2 4 5" xfId="1752" xr:uid="{00000000-0005-0000-0000-0000710C0000}"/>
    <cellStyle name="Output 2 2 2 4 6" xfId="1753" xr:uid="{00000000-0005-0000-0000-0000720C0000}"/>
    <cellStyle name="Output 2 2 2 4 7" xfId="1754" xr:uid="{00000000-0005-0000-0000-0000730C0000}"/>
    <cellStyle name="Output 2 2 2 4 8" xfId="1755" xr:uid="{00000000-0005-0000-0000-0000740C0000}"/>
    <cellStyle name="Output 2 2 2 4 9" xfId="1756" xr:uid="{00000000-0005-0000-0000-0000750C0000}"/>
    <cellStyle name="Output 2 2 2 5" xfId="1757" xr:uid="{00000000-0005-0000-0000-0000760C0000}"/>
    <cellStyle name="Output 2 2 2 6" xfId="1758" xr:uid="{00000000-0005-0000-0000-0000770C0000}"/>
    <cellStyle name="Output 2 2 2 7" xfId="1759" xr:uid="{00000000-0005-0000-0000-0000780C0000}"/>
    <cellStyle name="Output 2 2 3" xfId="218" xr:uid="{00000000-0005-0000-0000-0000790C0000}"/>
    <cellStyle name="Output 2 2 3 2" xfId="237" xr:uid="{00000000-0005-0000-0000-00007A0C0000}"/>
    <cellStyle name="Output 2 2 3 2 2" xfId="272" xr:uid="{00000000-0005-0000-0000-00007B0C0000}"/>
    <cellStyle name="Output 2 2 3 2 2 10" xfId="1760" xr:uid="{00000000-0005-0000-0000-00007C0C0000}"/>
    <cellStyle name="Output 2 2 3 2 2 11" xfId="1761" xr:uid="{00000000-0005-0000-0000-00007D0C0000}"/>
    <cellStyle name="Output 2 2 3 2 2 12" xfId="1762" xr:uid="{00000000-0005-0000-0000-00007E0C0000}"/>
    <cellStyle name="Output 2 2 3 2 2 13" xfId="1763" xr:uid="{00000000-0005-0000-0000-00007F0C0000}"/>
    <cellStyle name="Output 2 2 3 2 2 14" xfId="1764" xr:uid="{00000000-0005-0000-0000-0000800C0000}"/>
    <cellStyle name="Output 2 2 3 2 2 2" xfId="386" xr:uid="{00000000-0005-0000-0000-0000810C0000}"/>
    <cellStyle name="Output 2 2 3 2 2 2 10" xfId="1765" xr:uid="{00000000-0005-0000-0000-0000820C0000}"/>
    <cellStyle name="Output 2 2 3 2 2 2 11" xfId="1766" xr:uid="{00000000-0005-0000-0000-0000830C0000}"/>
    <cellStyle name="Output 2 2 3 2 2 2 12" xfId="1767" xr:uid="{00000000-0005-0000-0000-0000840C0000}"/>
    <cellStyle name="Output 2 2 3 2 2 2 13" xfId="1768" xr:uid="{00000000-0005-0000-0000-0000850C0000}"/>
    <cellStyle name="Output 2 2 3 2 2 2 2" xfId="1769" xr:uid="{00000000-0005-0000-0000-0000860C0000}"/>
    <cellStyle name="Output 2 2 3 2 2 2 3" xfId="1770" xr:uid="{00000000-0005-0000-0000-0000870C0000}"/>
    <cellStyle name="Output 2 2 3 2 2 2 4" xfId="1771" xr:uid="{00000000-0005-0000-0000-0000880C0000}"/>
    <cellStyle name="Output 2 2 3 2 2 2 5" xfId="1772" xr:uid="{00000000-0005-0000-0000-0000890C0000}"/>
    <cellStyle name="Output 2 2 3 2 2 2 6" xfId="1773" xr:uid="{00000000-0005-0000-0000-00008A0C0000}"/>
    <cellStyle name="Output 2 2 3 2 2 2 7" xfId="1774" xr:uid="{00000000-0005-0000-0000-00008B0C0000}"/>
    <cellStyle name="Output 2 2 3 2 2 2 8" xfId="1775" xr:uid="{00000000-0005-0000-0000-00008C0C0000}"/>
    <cellStyle name="Output 2 2 3 2 2 2 9" xfId="1776" xr:uid="{00000000-0005-0000-0000-00008D0C0000}"/>
    <cellStyle name="Output 2 2 3 2 2 3" xfId="1777" xr:uid="{00000000-0005-0000-0000-00008E0C0000}"/>
    <cellStyle name="Output 2 2 3 2 2 4" xfId="1778" xr:uid="{00000000-0005-0000-0000-00008F0C0000}"/>
    <cellStyle name="Output 2 2 3 2 2 5" xfId="1779" xr:uid="{00000000-0005-0000-0000-0000900C0000}"/>
    <cellStyle name="Output 2 2 3 2 2 6" xfId="1780" xr:uid="{00000000-0005-0000-0000-0000910C0000}"/>
    <cellStyle name="Output 2 2 3 2 2 7" xfId="1781" xr:uid="{00000000-0005-0000-0000-0000920C0000}"/>
    <cellStyle name="Output 2 2 3 2 2 8" xfId="1782" xr:uid="{00000000-0005-0000-0000-0000930C0000}"/>
    <cellStyle name="Output 2 2 3 2 2 9" xfId="1783" xr:uid="{00000000-0005-0000-0000-0000940C0000}"/>
    <cellStyle name="Output 2 2 3 2 3" xfId="1784" xr:uid="{00000000-0005-0000-0000-0000950C0000}"/>
    <cellStyle name="Output 2 2 3 2 4" xfId="1785" xr:uid="{00000000-0005-0000-0000-0000960C0000}"/>
    <cellStyle name="Output 2 2 3 2 5" xfId="1786" xr:uid="{00000000-0005-0000-0000-0000970C0000}"/>
    <cellStyle name="Output 2 2 3 3" xfId="254" xr:uid="{00000000-0005-0000-0000-0000980C0000}"/>
    <cellStyle name="Output 2 2 3 3 10" xfId="1787" xr:uid="{00000000-0005-0000-0000-0000990C0000}"/>
    <cellStyle name="Output 2 2 3 3 11" xfId="1788" xr:uid="{00000000-0005-0000-0000-00009A0C0000}"/>
    <cellStyle name="Output 2 2 3 3 12" xfId="1789" xr:uid="{00000000-0005-0000-0000-00009B0C0000}"/>
    <cellStyle name="Output 2 2 3 3 13" xfId="1790" xr:uid="{00000000-0005-0000-0000-00009C0C0000}"/>
    <cellStyle name="Output 2 2 3 3 14" xfId="1791" xr:uid="{00000000-0005-0000-0000-00009D0C0000}"/>
    <cellStyle name="Output 2 2 3 3 2" xfId="368" xr:uid="{00000000-0005-0000-0000-00009E0C0000}"/>
    <cellStyle name="Output 2 2 3 3 2 10" xfId="1792" xr:uid="{00000000-0005-0000-0000-00009F0C0000}"/>
    <cellStyle name="Output 2 2 3 3 2 11" xfId="1793" xr:uid="{00000000-0005-0000-0000-0000A00C0000}"/>
    <cellStyle name="Output 2 2 3 3 2 12" xfId="1794" xr:uid="{00000000-0005-0000-0000-0000A10C0000}"/>
    <cellStyle name="Output 2 2 3 3 2 13" xfId="1795" xr:uid="{00000000-0005-0000-0000-0000A20C0000}"/>
    <cellStyle name="Output 2 2 3 3 2 2" xfId="1796" xr:uid="{00000000-0005-0000-0000-0000A30C0000}"/>
    <cellStyle name="Output 2 2 3 3 2 3" xfId="1797" xr:uid="{00000000-0005-0000-0000-0000A40C0000}"/>
    <cellStyle name="Output 2 2 3 3 2 4" xfId="1798" xr:uid="{00000000-0005-0000-0000-0000A50C0000}"/>
    <cellStyle name="Output 2 2 3 3 2 5" xfId="1799" xr:uid="{00000000-0005-0000-0000-0000A60C0000}"/>
    <cellStyle name="Output 2 2 3 3 2 6" xfId="1800" xr:uid="{00000000-0005-0000-0000-0000A70C0000}"/>
    <cellStyle name="Output 2 2 3 3 2 7" xfId="1801" xr:uid="{00000000-0005-0000-0000-0000A80C0000}"/>
    <cellStyle name="Output 2 2 3 3 2 8" xfId="1802" xr:uid="{00000000-0005-0000-0000-0000A90C0000}"/>
    <cellStyle name="Output 2 2 3 3 2 9" xfId="1803" xr:uid="{00000000-0005-0000-0000-0000AA0C0000}"/>
    <cellStyle name="Output 2 2 3 3 3" xfId="1804" xr:uid="{00000000-0005-0000-0000-0000AB0C0000}"/>
    <cellStyle name="Output 2 2 3 3 4" xfId="1805" xr:uid="{00000000-0005-0000-0000-0000AC0C0000}"/>
    <cellStyle name="Output 2 2 3 3 5" xfId="1806" xr:uid="{00000000-0005-0000-0000-0000AD0C0000}"/>
    <cellStyle name="Output 2 2 3 3 6" xfId="1807" xr:uid="{00000000-0005-0000-0000-0000AE0C0000}"/>
    <cellStyle name="Output 2 2 3 3 7" xfId="1808" xr:uid="{00000000-0005-0000-0000-0000AF0C0000}"/>
    <cellStyle name="Output 2 2 3 3 8" xfId="1809" xr:uid="{00000000-0005-0000-0000-0000B00C0000}"/>
    <cellStyle name="Output 2 2 3 3 9" xfId="1810" xr:uid="{00000000-0005-0000-0000-0000B10C0000}"/>
    <cellStyle name="Output 2 2 3 4" xfId="1811" xr:uid="{00000000-0005-0000-0000-0000B20C0000}"/>
    <cellStyle name="Output 2 2 3 5" xfId="1812" xr:uid="{00000000-0005-0000-0000-0000B30C0000}"/>
    <cellStyle name="Output 2 2 3 6" xfId="1813" xr:uid="{00000000-0005-0000-0000-0000B40C0000}"/>
    <cellStyle name="Output 2 2 4" xfId="207" xr:uid="{00000000-0005-0000-0000-0000B50C0000}"/>
    <cellStyle name="Output 2 2 4 2" xfId="251" xr:uid="{00000000-0005-0000-0000-0000B60C0000}"/>
    <cellStyle name="Output 2 2 4 2 10" xfId="1814" xr:uid="{00000000-0005-0000-0000-0000B70C0000}"/>
    <cellStyle name="Output 2 2 4 2 11" xfId="1815" xr:uid="{00000000-0005-0000-0000-0000B80C0000}"/>
    <cellStyle name="Output 2 2 4 2 12" xfId="1816" xr:uid="{00000000-0005-0000-0000-0000B90C0000}"/>
    <cellStyle name="Output 2 2 4 2 13" xfId="1817" xr:uid="{00000000-0005-0000-0000-0000BA0C0000}"/>
    <cellStyle name="Output 2 2 4 2 14" xfId="1818" xr:uid="{00000000-0005-0000-0000-0000BB0C0000}"/>
    <cellStyle name="Output 2 2 4 2 2" xfId="365" xr:uid="{00000000-0005-0000-0000-0000BC0C0000}"/>
    <cellStyle name="Output 2 2 4 2 2 10" xfId="1819" xr:uid="{00000000-0005-0000-0000-0000BD0C0000}"/>
    <cellStyle name="Output 2 2 4 2 2 11" xfId="1820" xr:uid="{00000000-0005-0000-0000-0000BE0C0000}"/>
    <cellStyle name="Output 2 2 4 2 2 12" xfId="1821" xr:uid="{00000000-0005-0000-0000-0000BF0C0000}"/>
    <cellStyle name="Output 2 2 4 2 2 13" xfId="1822" xr:uid="{00000000-0005-0000-0000-0000C00C0000}"/>
    <cellStyle name="Output 2 2 4 2 2 2" xfId="1823" xr:uid="{00000000-0005-0000-0000-0000C10C0000}"/>
    <cellStyle name="Output 2 2 4 2 2 3" xfId="1824" xr:uid="{00000000-0005-0000-0000-0000C20C0000}"/>
    <cellStyle name="Output 2 2 4 2 2 4" xfId="1825" xr:uid="{00000000-0005-0000-0000-0000C30C0000}"/>
    <cellStyle name="Output 2 2 4 2 2 5" xfId="1826" xr:uid="{00000000-0005-0000-0000-0000C40C0000}"/>
    <cellStyle name="Output 2 2 4 2 2 6" xfId="1827" xr:uid="{00000000-0005-0000-0000-0000C50C0000}"/>
    <cellStyle name="Output 2 2 4 2 2 7" xfId="1828" xr:uid="{00000000-0005-0000-0000-0000C60C0000}"/>
    <cellStyle name="Output 2 2 4 2 2 8" xfId="1829" xr:uid="{00000000-0005-0000-0000-0000C70C0000}"/>
    <cellStyle name="Output 2 2 4 2 2 9" xfId="1830" xr:uid="{00000000-0005-0000-0000-0000C80C0000}"/>
    <cellStyle name="Output 2 2 4 2 3" xfId="1831" xr:uid="{00000000-0005-0000-0000-0000C90C0000}"/>
    <cellStyle name="Output 2 2 4 2 4" xfId="1832" xr:uid="{00000000-0005-0000-0000-0000CA0C0000}"/>
    <cellStyle name="Output 2 2 4 2 5" xfId="1833" xr:uid="{00000000-0005-0000-0000-0000CB0C0000}"/>
    <cellStyle name="Output 2 2 4 2 6" xfId="1834" xr:uid="{00000000-0005-0000-0000-0000CC0C0000}"/>
    <cellStyle name="Output 2 2 4 2 7" xfId="1835" xr:uid="{00000000-0005-0000-0000-0000CD0C0000}"/>
    <cellStyle name="Output 2 2 4 2 8" xfId="1836" xr:uid="{00000000-0005-0000-0000-0000CE0C0000}"/>
    <cellStyle name="Output 2 2 4 2 9" xfId="1837" xr:uid="{00000000-0005-0000-0000-0000CF0C0000}"/>
    <cellStyle name="Output 2 2 4 3" xfId="1838" xr:uid="{00000000-0005-0000-0000-0000D00C0000}"/>
    <cellStyle name="Output 2 2 4 4" xfId="1839" xr:uid="{00000000-0005-0000-0000-0000D10C0000}"/>
    <cellStyle name="Output 2 2 4 5" xfId="1840" xr:uid="{00000000-0005-0000-0000-0000D20C0000}"/>
    <cellStyle name="Output 2 2 5" xfId="249" xr:uid="{00000000-0005-0000-0000-0000D30C0000}"/>
    <cellStyle name="Output 2 2 5 10" xfId="1841" xr:uid="{00000000-0005-0000-0000-0000D40C0000}"/>
    <cellStyle name="Output 2 2 5 11" xfId="1842" xr:uid="{00000000-0005-0000-0000-0000D50C0000}"/>
    <cellStyle name="Output 2 2 5 12" xfId="1843" xr:uid="{00000000-0005-0000-0000-0000D60C0000}"/>
    <cellStyle name="Output 2 2 5 13" xfId="1844" xr:uid="{00000000-0005-0000-0000-0000D70C0000}"/>
    <cellStyle name="Output 2 2 5 14" xfId="1845" xr:uid="{00000000-0005-0000-0000-0000D80C0000}"/>
    <cellStyle name="Output 2 2 5 2" xfId="363" xr:uid="{00000000-0005-0000-0000-0000D90C0000}"/>
    <cellStyle name="Output 2 2 5 2 10" xfId="1846" xr:uid="{00000000-0005-0000-0000-0000DA0C0000}"/>
    <cellStyle name="Output 2 2 5 2 11" xfId="1847" xr:uid="{00000000-0005-0000-0000-0000DB0C0000}"/>
    <cellStyle name="Output 2 2 5 2 12" xfId="1848" xr:uid="{00000000-0005-0000-0000-0000DC0C0000}"/>
    <cellStyle name="Output 2 2 5 2 13" xfId="1849" xr:uid="{00000000-0005-0000-0000-0000DD0C0000}"/>
    <cellStyle name="Output 2 2 5 2 2" xfId="1850" xr:uid="{00000000-0005-0000-0000-0000DE0C0000}"/>
    <cellStyle name="Output 2 2 5 2 3" xfId="1851" xr:uid="{00000000-0005-0000-0000-0000DF0C0000}"/>
    <cellStyle name="Output 2 2 5 2 4" xfId="1852" xr:uid="{00000000-0005-0000-0000-0000E00C0000}"/>
    <cellStyle name="Output 2 2 5 2 5" xfId="1853" xr:uid="{00000000-0005-0000-0000-0000E10C0000}"/>
    <cellStyle name="Output 2 2 5 2 6" xfId="1854" xr:uid="{00000000-0005-0000-0000-0000E20C0000}"/>
    <cellStyle name="Output 2 2 5 2 7" xfId="1855" xr:uid="{00000000-0005-0000-0000-0000E30C0000}"/>
    <cellStyle name="Output 2 2 5 2 8" xfId="1856" xr:uid="{00000000-0005-0000-0000-0000E40C0000}"/>
    <cellStyle name="Output 2 2 5 2 9" xfId="1857" xr:uid="{00000000-0005-0000-0000-0000E50C0000}"/>
    <cellStyle name="Output 2 2 5 3" xfId="1858" xr:uid="{00000000-0005-0000-0000-0000E60C0000}"/>
    <cellStyle name="Output 2 2 5 4" xfId="1859" xr:uid="{00000000-0005-0000-0000-0000E70C0000}"/>
    <cellStyle name="Output 2 2 5 5" xfId="1860" xr:uid="{00000000-0005-0000-0000-0000E80C0000}"/>
    <cellStyle name="Output 2 2 5 6" xfId="1861" xr:uid="{00000000-0005-0000-0000-0000E90C0000}"/>
    <cellStyle name="Output 2 2 5 7" xfId="1862" xr:uid="{00000000-0005-0000-0000-0000EA0C0000}"/>
    <cellStyle name="Output 2 2 5 8" xfId="1863" xr:uid="{00000000-0005-0000-0000-0000EB0C0000}"/>
    <cellStyle name="Output 2 2 5 9" xfId="1864" xr:uid="{00000000-0005-0000-0000-0000EC0C0000}"/>
    <cellStyle name="Output 2 2 6" xfId="1865" xr:uid="{00000000-0005-0000-0000-0000ED0C0000}"/>
    <cellStyle name="Output 2 2 7" xfId="1866" xr:uid="{00000000-0005-0000-0000-0000EE0C0000}"/>
    <cellStyle name="Output 2 2 8" xfId="1867" xr:uid="{00000000-0005-0000-0000-0000EF0C0000}"/>
    <cellStyle name="Output 2 3" xfId="172" xr:uid="{00000000-0005-0000-0000-0000F00C0000}"/>
    <cellStyle name="Output 2 3 10" xfId="1868" xr:uid="{00000000-0005-0000-0000-0000F10C0000}"/>
    <cellStyle name="Output 2 3 11" xfId="1869" xr:uid="{00000000-0005-0000-0000-0000F20C0000}"/>
    <cellStyle name="Output 2 3 12" xfId="1870" xr:uid="{00000000-0005-0000-0000-0000F30C0000}"/>
    <cellStyle name="Output 2 3 13" xfId="1871" xr:uid="{00000000-0005-0000-0000-0000F40C0000}"/>
    <cellStyle name="Output 2 3 14" xfId="1872" xr:uid="{00000000-0005-0000-0000-0000F50C0000}"/>
    <cellStyle name="Output 2 3 2" xfId="346" xr:uid="{00000000-0005-0000-0000-0000F60C0000}"/>
    <cellStyle name="Output 2 3 2 10" xfId="1873" xr:uid="{00000000-0005-0000-0000-0000F70C0000}"/>
    <cellStyle name="Output 2 3 2 11" xfId="1874" xr:uid="{00000000-0005-0000-0000-0000F80C0000}"/>
    <cellStyle name="Output 2 3 2 12" xfId="1875" xr:uid="{00000000-0005-0000-0000-0000F90C0000}"/>
    <cellStyle name="Output 2 3 2 13" xfId="1876" xr:uid="{00000000-0005-0000-0000-0000FA0C0000}"/>
    <cellStyle name="Output 2 3 2 2" xfId="1877" xr:uid="{00000000-0005-0000-0000-0000FB0C0000}"/>
    <cellStyle name="Output 2 3 2 3" xfId="1878" xr:uid="{00000000-0005-0000-0000-0000FC0C0000}"/>
    <cellStyle name="Output 2 3 2 4" xfId="1879" xr:uid="{00000000-0005-0000-0000-0000FD0C0000}"/>
    <cellStyle name="Output 2 3 2 5" xfId="1880" xr:uid="{00000000-0005-0000-0000-0000FE0C0000}"/>
    <cellStyle name="Output 2 3 2 6" xfId="1881" xr:uid="{00000000-0005-0000-0000-0000FF0C0000}"/>
    <cellStyle name="Output 2 3 2 7" xfId="1882" xr:uid="{00000000-0005-0000-0000-0000000D0000}"/>
    <cellStyle name="Output 2 3 2 8" xfId="1883" xr:uid="{00000000-0005-0000-0000-0000010D0000}"/>
    <cellStyle name="Output 2 3 2 9" xfId="1884" xr:uid="{00000000-0005-0000-0000-0000020D0000}"/>
    <cellStyle name="Output 2 3 3" xfId="1885" xr:uid="{00000000-0005-0000-0000-0000030D0000}"/>
    <cellStyle name="Output 2 3 4" xfId="1886" xr:uid="{00000000-0005-0000-0000-0000040D0000}"/>
    <cellStyle name="Output 2 3 5" xfId="1887" xr:uid="{00000000-0005-0000-0000-0000050D0000}"/>
    <cellStyle name="Output 2 3 6" xfId="1888" xr:uid="{00000000-0005-0000-0000-0000060D0000}"/>
    <cellStyle name="Output 2 3 7" xfId="1889" xr:uid="{00000000-0005-0000-0000-0000070D0000}"/>
    <cellStyle name="Output 2 3 8" xfId="1890" xr:uid="{00000000-0005-0000-0000-0000080D0000}"/>
    <cellStyle name="Output 2 3 9" xfId="1891" xr:uid="{00000000-0005-0000-0000-0000090D0000}"/>
    <cellStyle name="Output 3" xfId="321" xr:uid="{00000000-0005-0000-0000-00000A0D0000}"/>
    <cellStyle name="Output 3 10" xfId="1892" xr:uid="{00000000-0005-0000-0000-00000B0D0000}"/>
    <cellStyle name="Output 3 11" xfId="1893" xr:uid="{00000000-0005-0000-0000-00000C0D0000}"/>
    <cellStyle name="Output 3 12" xfId="1894" xr:uid="{00000000-0005-0000-0000-00000D0D0000}"/>
    <cellStyle name="Output 3 13" xfId="1895" xr:uid="{00000000-0005-0000-0000-00000E0D0000}"/>
    <cellStyle name="Output 3 2" xfId="1896" xr:uid="{00000000-0005-0000-0000-00000F0D0000}"/>
    <cellStyle name="Output 3 3" xfId="1897" xr:uid="{00000000-0005-0000-0000-0000100D0000}"/>
    <cellStyle name="Output 3 4" xfId="1898" xr:uid="{00000000-0005-0000-0000-0000110D0000}"/>
    <cellStyle name="Output 3 5" xfId="1899" xr:uid="{00000000-0005-0000-0000-0000120D0000}"/>
    <cellStyle name="Output 3 6" xfId="1900" xr:uid="{00000000-0005-0000-0000-0000130D0000}"/>
    <cellStyle name="Output 3 7" xfId="1901" xr:uid="{00000000-0005-0000-0000-0000140D0000}"/>
    <cellStyle name="Output 3 8" xfId="1902" xr:uid="{00000000-0005-0000-0000-0000150D0000}"/>
    <cellStyle name="Output 3 9" xfId="1903" xr:uid="{00000000-0005-0000-0000-0000160D0000}"/>
    <cellStyle name="Output 4" xfId="434" xr:uid="{00000000-0005-0000-0000-0000170D0000}"/>
    <cellStyle name="Output 4 10" xfId="1904" xr:uid="{00000000-0005-0000-0000-0000180D0000}"/>
    <cellStyle name="Output 4 11" xfId="1905" xr:uid="{00000000-0005-0000-0000-0000190D0000}"/>
    <cellStyle name="Output 4 12" xfId="1906" xr:uid="{00000000-0005-0000-0000-00001A0D0000}"/>
    <cellStyle name="Output 4 13" xfId="1907" xr:uid="{00000000-0005-0000-0000-00001B0D0000}"/>
    <cellStyle name="Output 4 2" xfId="1908" xr:uid="{00000000-0005-0000-0000-00001C0D0000}"/>
    <cellStyle name="Output 4 3" xfId="1909" xr:uid="{00000000-0005-0000-0000-00001D0D0000}"/>
    <cellStyle name="Output 4 4" xfId="1910" xr:uid="{00000000-0005-0000-0000-00001E0D0000}"/>
    <cellStyle name="Output 4 5" xfId="1911" xr:uid="{00000000-0005-0000-0000-00001F0D0000}"/>
    <cellStyle name="Output 4 6" xfId="1912" xr:uid="{00000000-0005-0000-0000-0000200D0000}"/>
    <cellStyle name="Output 4 7" xfId="1913" xr:uid="{00000000-0005-0000-0000-0000210D0000}"/>
    <cellStyle name="Output 4 8" xfId="1914" xr:uid="{00000000-0005-0000-0000-0000220D0000}"/>
    <cellStyle name="Output 4 9" xfId="1915" xr:uid="{00000000-0005-0000-0000-0000230D0000}"/>
    <cellStyle name="Output 5" xfId="1916" xr:uid="{00000000-0005-0000-0000-0000240D0000}"/>
    <cellStyle name="Output 6" xfId="1917" xr:uid="{00000000-0005-0000-0000-0000250D0000}"/>
    <cellStyle name="Output 7" xfId="1918" xr:uid="{00000000-0005-0000-0000-0000260D0000}"/>
    <cellStyle name="Output 8" xfId="1919" xr:uid="{00000000-0005-0000-0000-0000270D0000}"/>
    <cellStyle name="Output 9" xfId="1920" xr:uid="{00000000-0005-0000-0000-0000280D0000}"/>
    <cellStyle name="Percent 2" xfId="105" xr:uid="{00000000-0005-0000-0000-0000290D0000}"/>
    <cellStyle name="Percent 2 2" xfId="107" xr:uid="{00000000-0005-0000-0000-00002A0D0000}"/>
    <cellStyle name="Percent 2 3" xfId="205" xr:uid="{00000000-0005-0000-0000-00002B0D0000}"/>
    <cellStyle name="Percent 3" xfId="104" xr:uid="{00000000-0005-0000-0000-00002C0D0000}"/>
    <cellStyle name="Percent 4" xfId="191" xr:uid="{00000000-0005-0000-0000-00002D0D0000}"/>
    <cellStyle name="Title" xfId="49" builtinId="15" customBuiltin="1"/>
    <cellStyle name="Title 2" xfId="58" xr:uid="{00000000-0005-0000-0000-00002F0D0000}"/>
    <cellStyle name="Title 2 2" xfId="173" xr:uid="{00000000-0005-0000-0000-0000300D0000}"/>
    <cellStyle name="Title 3" xfId="322" xr:uid="{00000000-0005-0000-0000-0000310D0000}"/>
    <cellStyle name="Title 4" xfId="435" xr:uid="{00000000-0005-0000-0000-0000320D0000}"/>
    <cellStyle name="Title 5" xfId="2695" xr:uid="{00000000-0005-0000-0000-0000330D0000}"/>
    <cellStyle name="Total" xfId="50" builtinId="25" customBuiltin="1"/>
    <cellStyle name="Total 10" xfId="1921" xr:uid="{00000000-0005-0000-0000-0000350D0000}"/>
    <cellStyle name="Total 11" xfId="1922" xr:uid="{00000000-0005-0000-0000-0000360D0000}"/>
    <cellStyle name="Total 12" xfId="1923" xr:uid="{00000000-0005-0000-0000-0000370D0000}"/>
    <cellStyle name="Total 13" xfId="1924" xr:uid="{00000000-0005-0000-0000-0000380D0000}"/>
    <cellStyle name="Total 14" xfId="1925" xr:uid="{00000000-0005-0000-0000-0000390D0000}"/>
    <cellStyle name="Total 15" xfId="1926" xr:uid="{00000000-0005-0000-0000-00003A0D0000}"/>
    <cellStyle name="Total 16" xfId="1927" xr:uid="{00000000-0005-0000-0000-00003B0D0000}"/>
    <cellStyle name="Total 17" xfId="2696" xr:uid="{00000000-0005-0000-0000-00003C0D0000}"/>
    <cellStyle name="Total 2" xfId="74" xr:uid="{00000000-0005-0000-0000-00003D0D0000}"/>
    <cellStyle name="Total 2 2" xfId="187" xr:uid="{00000000-0005-0000-0000-00003E0D0000}"/>
    <cellStyle name="Total 2 2 2" xfId="226" xr:uid="{00000000-0005-0000-0000-00003F0D0000}"/>
    <cellStyle name="Total 2 2 2 2" xfId="235" xr:uid="{00000000-0005-0000-0000-0000400D0000}"/>
    <cellStyle name="Total 2 2 2 2 2" xfId="270" xr:uid="{00000000-0005-0000-0000-0000410D0000}"/>
    <cellStyle name="Total 2 2 2 2 2 10" xfId="1928" xr:uid="{00000000-0005-0000-0000-0000420D0000}"/>
    <cellStyle name="Total 2 2 2 2 2 11" xfId="1929" xr:uid="{00000000-0005-0000-0000-0000430D0000}"/>
    <cellStyle name="Total 2 2 2 2 2 12" xfId="1930" xr:uid="{00000000-0005-0000-0000-0000440D0000}"/>
    <cellStyle name="Total 2 2 2 2 2 13" xfId="1931" xr:uid="{00000000-0005-0000-0000-0000450D0000}"/>
    <cellStyle name="Total 2 2 2 2 2 14" xfId="1932" xr:uid="{00000000-0005-0000-0000-0000460D0000}"/>
    <cellStyle name="Total 2 2 2 2 2 2" xfId="384" xr:uid="{00000000-0005-0000-0000-0000470D0000}"/>
    <cellStyle name="Total 2 2 2 2 2 2 10" xfId="1933" xr:uid="{00000000-0005-0000-0000-0000480D0000}"/>
    <cellStyle name="Total 2 2 2 2 2 2 11" xfId="1934" xr:uid="{00000000-0005-0000-0000-0000490D0000}"/>
    <cellStyle name="Total 2 2 2 2 2 2 12" xfId="1935" xr:uid="{00000000-0005-0000-0000-00004A0D0000}"/>
    <cellStyle name="Total 2 2 2 2 2 2 13" xfId="1936" xr:uid="{00000000-0005-0000-0000-00004B0D0000}"/>
    <cellStyle name="Total 2 2 2 2 2 2 2" xfId="1937" xr:uid="{00000000-0005-0000-0000-00004C0D0000}"/>
    <cellStyle name="Total 2 2 2 2 2 2 3" xfId="1938" xr:uid="{00000000-0005-0000-0000-00004D0D0000}"/>
    <cellStyle name="Total 2 2 2 2 2 2 4" xfId="1939" xr:uid="{00000000-0005-0000-0000-00004E0D0000}"/>
    <cellStyle name="Total 2 2 2 2 2 2 5" xfId="1940" xr:uid="{00000000-0005-0000-0000-00004F0D0000}"/>
    <cellStyle name="Total 2 2 2 2 2 2 6" xfId="1941" xr:uid="{00000000-0005-0000-0000-0000500D0000}"/>
    <cellStyle name="Total 2 2 2 2 2 2 7" xfId="1942" xr:uid="{00000000-0005-0000-0000-0000510D0000}"/>
    <cellStyle name="Total 2 2 2 2 2 2 8" xfId="1943" xr:uid="{00000000-0005-0000-0000-0000520D0000}"/>
    <cellStyle name="Total 2 2 2 2 2 2 9" xfId="1944" xr:uid="{00000000-0005-0000-0000-0000530D0000}"/>
    <cellStyle name="Total 2 2 2 2 2 3" xfId="1945" xr:uid="{00000000-0005-0000-0000-0000540D0000}"/>
    <cellStyle name="Total 2 2 2 2 2 4" xfId="1946" xr:uid="{00000000-0005-0000-0000-0000550D0000}"/>
    <cellStyle name="Total 2 2 2 2 2 5" xfId="1947" xr:uid="{00000000-0005-0000-0000-0000560D0000}"/>
    <cellStyle name="Total 2 2 2 2 2 6" xfId="1948" xr:uid="{00000000-0005-0000-0000-0000570D0000}"/>
    <cellStyle name="Total 2 2 2 2 2 7" xfId="1949" xr:uid="{00000000-0005-0000-0000-0000580D0000}"/>
    <cellStyle name="Total 2 2 2 2 2 8" xfId="1950" xr:uid="{00000000-0005-0000-0000-0000590D0000}"/>
    <cellStyle name="Total 2 2 2 2 2 9" xfId="1951" xr:uid="{00000000-0005-0000-0000-00005A0D0000}"/>
    <cellStyle name="Total 2 2 2 2 3" xfId="1952" xr:uid="{00000000-0005-0000-0000-00005B0D0000}"/>
    <cellStyle name="Total 2 2 2 2 4" xfId="1953" xr:uid="{00000000-0005-0000-0000-00005C0D0000}"/>
    <cellStyle name="Total 2 2 2 2 5" xfId="1954" xr:uid="{00000000-0005-0000-0000-00005D0D0000}"/>
    <cellStyle name="Total 2 2 2 3" xfId="245" xr:uid="{00000000-0005-0000-0000-00005E0D0000}"/>
    <cellStyle name="Total 2 2 2 3 2" xfId="280" xr:uid="{00000000-0005-0000-0000-00005F0D0000}"/>
    <cellStyle name="Total 2 2 2 3 2 10" xfId="1955" xr:uid="{00000000-0005-0000-0000-0000600D0000}"/>
    <cellStyle name="Total 2 2 2 3 2 11" xfId="1956" xr:uid="{00000000-0005-0000-0000-0000610D0000}"/>
    <cellStyle name="Total 2 2 2 3 2 12" xfId="1957" xr:uid="{00000000-0005-0000-0000-0000620D0000}"/>
    <cellStyle name="Total 2 2 2 3 2 13" xfId="1958" xr:uid="{00000000-0005-0000-0000-0000630D0000}"/>
    <cellStyle name="Total 2 2 2 3 2 14" xfId="1959" xr:uid="{00000000-0005-0000-0000-0000640D0000}"/>
    <cellStyle name="Total 2 2 2 3 2 2" xfId="394" xr:uid="{00000000-0005-0000-0000-0000650D0000}"/>
    <cellStyle name="Total 2 2 2 3 2 2 10" xfId="1960" xr:uid="{00000000-0005-0000-0000-0000660D0000}"/>
    <cellStyle name="Total 2 2 2 3 2 2 11" xfId="1961" xr:uid="{00000000-0005-0000-0000-0000670D0000}"/>
    <cellStyle name="Total 2 2 2 3 2 2 12" xfId="1962" xr:uid="{00000000-0005-0000-0000-0000680D0000}"/>
    <cellStyle name="Total 2 2 2 3 2 2 13" xfId="1963" xr:uid="{00000000-0005-0000-0000-0000690D0000}"/>
    <cellStyle name="Total 2 2 2 3 2 2 2" xfId="1964" xr:uid="{00000000-0005-0000-0000-00006A0D0000}"/>
    <cellStyle name="Total 2 2 2 3 2 2 3" xfId="1965" xr:uid="{00000000-0005-0000-0000-00006B0D0000}"/>
    <cellStyle name="Total 2 2 2 3 2 2 4" xfId="1966" xr:uid="{00000000-0005-0000-0000-00006C0D0000}"/>
    <cellStyle name="Total 2 2 2 3 2 2 5" xfId="1967" xr:uid="{00000000-0005-0000-0000-00006D0D0000}"/>
    <cellStyle name="Total 2 2 2 3 2 2 6" xfId="1968" xr:uid="{00000000-0005-0000-0000-00006E0D0000}"/>
    <cellStyle name="Total 2 2 2 3 2 2 7" xfId="1969" xr:uid="{00000000-0005-0000-0000-00006F0D0000}"/>
    <cellStyle name="Total 2 2 2 3 2 2 8" xfId="1970" xr:uid="{00000000-0005-0000-0000-0000700D0000}"/>
    <cellStyle name="Total 2 2 2 3 2 2 9" xfId="1971" xr:uid="{00000000-0005-0000-0000-0000710D0000}"/>
    <cellStyle name="Total 2 2 2 3 2 3" xfId="1972" xr:uid="{00000000-0005-0000-0000-0000720D0000}"/>
    <cellStyle name="Total 2 2 2 3 2 4" xfId="1973" xr:uid="{00000000-0005-0000-0000-0000730D0000}"/>
    <cellStyle name="Total 2 2 2 3 2 5" xfId="1974" xr:uid="{00000000-0005-0000-0000-0000740D0000}"/>
    <cellStyle name="Total 2 2 2 3 2 6" xfId="1975" xr:uid="{00000000-0005-0000-0000-0000750D0000}"/>
    <cellStyle name="Total 2 2 2 3 2 7" xfId="1976" xr:uid="{00000000-0005-0000-0000-0000760D0000}"/>
    <cellStyle name="Total 2 2 2 3 2 8" xfId="1977" xr:uid="{00000000-0005-0000-0000-0000770D0000}"/>
    <cellStyle name="Total 2 2 2 3 2 9" xfId="1978" xr:uid="{00000000-0005-0000-0000-0000780D0000}"/>
    <cellStyle name="Total 2 2 2 3 3" xfId="1979" xr:uid="{00000000-0005-0000-0000-0000790D0000}"/>
    <cellStyle name="Total 2 2 2 3 4" xfId="1980" xr:uid="{00000000-0005-0000-0000-00007A0D0000}"/>
    <cellStyle name="Total 2 2 2 3 5" xfId="1981" xr:uid="{00000000-0005-0000-0000-00007B0D0000}"/>
    <cellStyle name="Total 2 2 2 4" xfId="265" xr:uid="{00000000-0005-0000-0000-00007C0D0000}"/>
    <cellStyle name="Total 2 2 2 4 10" xfId="1982" xr:uid="{00000000-0005-0000-0000-00007D0D0000}"/>
    <cellStyle name="Total 2 2 2 4 11" xfId="1983" xr:uid="{00000000-0005-0000-0000-00007E0D0000}"/>
    <cellStyle name="Total 2 2 2 4 12" xfId="1984" xr:uid="{00000000-0005-0000-0000-00007F0D0000}"/>
    <cellStyle name="Total 2 2 2 4 13" xfId="1985" xr:uid="{00000000-0005-0000-0000-0000800D0000}"/>
    <cellStyle name="Total 2 2 2 4 14" xfId="1986" xr:uid="{00000000-0005-0000-0000-0000810D0000}"/>
    <cellStyle name="Total 2 2 2 4 2" xfId="379" xr:uid="{00000000-0005-0000-0000-0000820D0000}"/>
    <cellStyle name="Total 2 2 2 4 2 10" xfId="1987" xr:uid="{00000000-0005-0000-0000-0000830D0000}"/>
    <cellStyle name="Total 2 2 2 4 2 11" xfId="1988" xr:uid="{00000000-0005-0000-0000-0000840D0000}"/>
    <cellStyle name="Total 2 2 2 4 2 12" xfId="1989" xr:uid="{00000000-0005-0000-0000-0000850D0000}"/>
    <cellStyle name="Total 2 2 2 4 2 13" xfId="1990" xr:uid="{00000000-0005-0000-0000-0000860D0000}"/>
    <cellStyle name="Total 2 2 2 4 2 2" xfId="1991" xr:uid="{00000000-0005-0000-0000-0000870D0000}"/>
    <cellStyle name="Total 2 2 2 4 2 3" xfId="1992" xr:uid="{00000000-0005-0000-0000-0000880D0000}"/>
    <cellStyle name="Total 2 2 2 4 2 4" xfId="1993" xr:uid="{00000000-0005-0000-0000-0000890D0000}"/>
    <cellStyle name="Total 2 2 2 4 2 5" xfId="1994" xr:uid="{00000000-0005-0000-0000-00008A0D0000}"/>
    <cellStyle name="Total 2 2 2 4 2 6" xfId="1995" xr:uid="{00000000-0005-0000-0000-00008B0D0000}"/>
    <cellStyle name="Total 2 2 2 4 2 7" xfId="1996" xr:uid="{00000000-0005-0000-0000-00008C0D0000}"/>
    <cellStyle name="Total 2 2 2 4 2 8" xfId="1997" xr:uid="{00000000-0005-0000-0000-00008D0D0000}"/>
    <cellStyle name="Total 2 2 2 4 2 9" xfId="1998" xr:uid="{00000000-0005-0000-0000-00008E0D0000}"/>
    <cellStyle name="Total 2 2 2 4 3" xfId="1999" xr:uid="{00000000-0005-0000-0000-00008F0D0000}"/>
    <cellStyle name="Total 2 2 2 4 4" xfId="2000" xr:uid="{00000000-0005-0000-0000-0000900D0000}"/>
    <cellStyle name="Total 2 2 2 4 5" xfId="2001" xr:uid="{00000000-0005-0000-0000-0000910D0000}"/>
    <cellStyle name="Total 2 2 2 4 6" xfId="2002" xr:uid="{00000000-0005-0000-0000-0000920D0000}"/>
    <cellStyle name="Total 2 2 2 4 7" xfId="2003" xr:uid="{00000000-0005-0000-0000-0000930D0000}"/>
    <cellStyle name="Total 2 2 2 4 8" xfId="2004" xr:uid="{00000000-0005-0000-0000-0000940D0000}"/>
    <cellStyle name="Total 2 2 2 4 9" xfId="2005" xr:uid="{00000000-0005-0000-0000-0000950D0000}"/>
    <cellStyle name="Total 2 2 2 5" xfId="2006" xr:uid="{00000000-0005-0000-0000-0000960D0000}"/>
    <cellStyle name="Total 2 2 2 6" xfId="2007" xr:uid="{00000000-0005-0000-0000-0000970D0000}"/>
    <cellStyle name="Total 2 2 2 7" xfId="2008" xr:uid="{00000000-0005-0000-0000-0000980D0000}"/>
    <cellStyle name="Total 2 2 3" xfId="217" xr:uid="{00000000-0005-0000-0000-0000990D0000}"/>
    <cellStyle name="Total 2 2 3 2" xfId="236" xr:uid="{00000000-0005-0000-0000-00009A0D0000}"/>
    <cellStyle name="Total 2 2 3 2 2" xfId="271" xr:uid="{00000000-0005-0000-0000-00009B0D0000}"/>
    <cellStyle name="Total 2 2 3 2 2 10" xfId="2009" xr:uid="{00000000-0005-0000-0000-00009C0D0000}"/>
    <cellStyle name="Total 2 2 3 2 2 11" xfId="2010" xr:uid="{00000000-0005-0000-0000-00009D0D0000}"/>
    <cellStyle name="Total 2 2 3 2 2 12" xfId="2011" xr:uid="{00000000-0005-0000-0000-00009E0D0000}"/>
    <cellStyle name="Total 2 2 3 2 2 13" xfId="2012" xr:uid="{00000000-0005-0000-0000-00009F0D0000}"/>
    <cellStyle name="Total 2 2 3 2 2 14" xfId="2013" xr:uid="{00000000-0005-0000-0000-0000A00D0000}"/>
    <cellStyle name="Total 2 2 3 2 2 2" xfId="385" xr:uid="{00000000-0005-0000-0000-0000A10D0000}"/>
    <cellStyle name="Total 2 2 3 2 2 2 10" xfId="2014" xr:uid="{00000000-0005-0000-0000-0000A20D0000}"/>
    <cellStyle name="Total 2 2 3 2 2 2 11" xfId="2015" xr:uid="{00000000-0005-0000-0000-0000A30D0000}"/>
    <cellStyle name="Total 2 2 3 2 2 2 12" xfId="2016" xr:uid="{00000000-0005-0000-0000-0000A40D0000}"/>
    <cellStyle name="Total 2 2 3 2 2 2 13" xfId="2017" xr:uid="{00000000-0005-0000-0000-0000A50D0000}"/>
    <cellStyle name="Total 2 2 3 2 2 2 2" xfId="2018" xr:uid="{00000000-0005-0000-0000-0000A60D0000}"/>
    <cellStyle name="Total 2 2 3 2 2 2 3" xfId="2019" xr:uid="{00000000-0005-0000-0000-0000A70D0000}"/>
    <cellStyle name="Total 2 2 3 2 2 2 4" xfId="2020" xr:uid="{00000000-0005-0000-0000-0000A80D0000}"/>
    <cellStyle name="Total 2 2 3 2 2 2 5" xfId="2021" xr:uid="{00000000-0005-0000-0000-0000A90D0000}"/>
    <cellStyle name="Total 2 2 3 2 2 2 6" xfId="2022" xr:uid="{00000000-0005-0000-0000-0000AA0D0000}"/>
    <cellStyle name="Total 2 2 3 2 2 2 7" xfId="2023" xr:uid="{00000000-0005-0000-0000-0000AB0D0000}"/>
    <cellStyle name="Total 2 2 3 2 2 2 8" xfId="2024" xr:uid="{00000000-0005-0000-0000-0000AC0D0000}"/>
    <cellStyle name="Total 2 2 3 2 2 2 9" xfId="2025" xr:uid="{00000000-0005-0000-0000-0000AD0D0000}"/>
    <cellStyle name="Total 2 2 3 2 2 3" xfId="2026" xr:uid="{00000000-0005-0000-0000-0000AE0D0000}"/>
    <cellStyle name="Total 2 2 3 2 2 4" xfId="2027" xr:uid="{00000000-0005-0000-0000-0000AF0D0000}"/>
    <cellStyle name="Total 2 2 3 2 2 5" xfId="2028" xr:uid="{00000000-0005-0000-0000-0000B00D0000}"/>
    <cellStyle name="Total 2 2 3 2 2 6" xfId="2029" xr:uid="{00000000-0005-0000-0000-0000B10D0000}"/>
    <cellStyle name="Total 2 2 3 2 2 7" xfId="2030" xr:uid="{00000000-0005-0000-0000-0000B20D0000}"/>
    <cellStyle name="Total 2 2 3 2 2 8" xfId="2031" xr:uid="{00000000-0005-0000-0000-0000B30D0000}"/>
    <cellStyle name="Total 2 2 3 2 2 9" xfId="2032" xr:uid="{00000000-0005-0000-0000-0000B40D0000}"/>
    <cellStyle name="Total 2 2 3 2 3" xfId="2033" xr:uid="{00000000-0005-0000-0000-0000B50D0000}"/>
    <cellStyle name="Total 2 2 3 2 4" xfId="2034" xr:uid="{00000000-0005-0000-0000-0000B60D0000}"/>
    <cellStyle name="Total 2 2 3 2 5" xfId="2035" xr:uid="{00000000-0005-0000-0000-0000B70D0000}"/>
    <cellStyle name="Total 2 2 3 3" xfId="253" xr:uid="{00000000-0005-0000-0000-0000B80D0000}"/>
    <cellStyle name="Total 2 2 3 3 10" xfId="2036" xr:uid="{00000000-0005-0000-0000-0000B90D0000}"/>
    <cellStyle name="Total 2 2 3 3 11" xfId="2037" xr:uid="{00000000-0005-0000-0000-0000BA0D0000}"/>
    <cellStyle name="Total 2 2 3 3 12" xfId="2038" xr:uid="{00000000-0005-0000-0000-0000BB0D0000}"/>
    <cellStyle name="Total 2 2 3 3 13" xfId="2039" xr:uid="{00000000-0005-0000-0000-0000BC0D0000}"/>
    <cellStyle name="Total 2 2 3 3 14" xfId="2040" xr:uid="{00000000-0005-0000-0000-0000BD0D0000}"/>
    <cellStyle name="Total 2 2 3 3 2" xfId="367" xr:uid="{00000000-0005-0000-0000-0000BE0D0000}"/>
    <cellStyle name="Total 2 2 3 3 2 10" xfId="2041" xr:uid="{00000000-0005-0000-0000-0000BF0D0000}"/>
    <cellStyle name="Total 2 2 3 3 2 11" xfId="2042" xr:uid="{00000000-0005-0000-0000-0000C00D0000}"/>
    <cellStyle name="Total 2 2 3 3 2 12" xfId="2043" xr:uid="{00000000-0005-0000-0000-0000C10D0000}"/>
    <cellStyle name="Total 2 2 3 3 2 13" xfId="2044" xr:uid="{00000000-0005-0000-0000-0000C20D0000}"/>
    <cellStyle name="Total 2 2 3 3 2 2" xfId="2045" xr:uid="{00000000-0005-0000-0000-0000C30D0000}"/>
    <cellStyle name="Total 2 2 3 3 2 3" xfId="2046" xr:uid="{00000000-0005-0000-0000-0000C40D0000}"/>
    <cellStyle name="Total 2 2 3 3 2 4" xfId="2047" xr:uid="{00000000-0005-0000-0000-0000C50D0000}"/>
    <cellStyle name="Total 2 2 3 3 2 5" xfId="2048" xr:uid="{00000000-0005-0000-0000-0000C60D0000}"/>
    <cellStyle name="Total 2 2 3 3 2 6" xfId="2049" xr:uid="{00000000-0005-0000-0000-0000C70D0000}"/>
    <cellStyle name="Total 2 2 3 3 2 7" xfId="2050" xr:uid="{00000000-0005-0000-0000-0000C80D0000}"/>
    <cellStyle name="Total 2 2 3 3 2 8" xfId="2051" xr:uid="{00000000-0005-0000-0000-0000C90D0000}"/>
    <cellStyle name="Total 2 2 3 3 2 9" xfId="2052" xr:uid="{00000000-0005-0000-0000-0000CA0D0000}"/>
    <cellStyle name="Total 2 2 3 3 3" xfId="2053" xr:uid="{00000000-0005-0000-0000-0000CB0D0000}"/>
    <cellStyle name="Total 2 2 3 3 4" xfId="2054" xr:uid="{00000000-0005-0000-0000-0000CC0D0000}"/>
    <cellStyle name="Total 2 2 3 3 5" xfId="2055" xr:uid="{00000000-0005-0000-0000-0000CD0D0000}"/>
    <cellStyle name="Total 2 2 3 3 6" xfId="2056" xr:uid="{00000000-0005-0000-0000-0000CE0D0000}"/>
    <cellStyle name="Total 2 2 3 3 7" xfId="2057" xr:uid="{00000000-0005-0000-0000-0000CF0D0000}"/>
    <cellStyle name="Total 2 2 3 3 8" xfId="2058" xr:uid="{00000000-0005-0000-0000-0000D00D0000}"/>
    <cellStyle name="Total 2 2 3 3 9" xfId="2059" xr:uid="{00000000-0005-0000-0000-0000D10D0000}"/>
    <cellStyle name="Total 2 2 3 4" xfId="2060" xr:uid="{00000000-0005-0000-0000-0000D20D0000}"/>
    <cellStyle name="Total 2 2 3 5" xfId="2061" xr:uid="{00000000-0005-0000-0000-0000D30D0000}"/>
    <cellStyle name="Total 2 2 3 6" xfId="2062" xr:uid="{00000000-0005-0000-0000-0000D40D0000}"/>
    <cellStyle name="Total 2 2 4" xfId="209" xr:uid="{00000000-0005-0000-0000-0000D50D0000}"/>
    <cellStyle name="Total 2 2 4 2" xfId="252" xr:uid="{00000000-0005-0000-0000-0000D60D0000}"/>
    <cellStyle name="Total 2 2 4 2 10" xfId="2063" xr:uid="{00000000-0005-0000-0000-0000D70D0000}"/>
    <cellStyle name="Total 2 2 4 2 11" xfId="2064" xr:uid="{00000000-0005-0000-0000-0000D80D0000}"/>
    <cellStyle name="Total 2 2 4 2 12" xfId="2065" xr:uid="{00000000-0005-0000-0000-0000D90D0000}"/>
    <cellStyle name="Total 2 2 4 2 13" xfId="2066" xr:uid="{00000000-0005-0000-0000-0000DA0D0000}"/>
    <cellStyle name="Total 2 2 4 2 14" xfId="2067" xr:uid="{00000000-0005-0000-0000-0000DB0D0000}"/>
    <cellStyle name="Total 2 2 4 2 2" xfId="366" xr:uid="{00000000-0005-0000-0000-0000DC0D0000}"/>
    <cellStyle name="Total 2 2 4 2 2 10" xfId="2068" xr:uid="{00000000-0005-0000-0000-0000DD0D0000}"/>
    <cellStyle name="Total 2 2 4 2 2 11" xfId="2069" xr:uid="{00000000-0005-0000-0000-0000DE0D0000}"/>
    <cellStyle name="Total 2 2 4 2 2 12" xfId="2070" xr:uid="{00000000-0005-0000-0000-0000DF0D0000}"/>
    <cellStyle name="Total 2 2 4 2 2 13" xfId="2071" xr:uid="{00000000-0005-0000-0000-0000E00D0000}"/>
    <cellStyle name="Total 2 2 4 2 2 2" xfId="2072" xr:uid="{00000000-0005-0000-0000-0000E10D0000}"/>
    <cellStyle name="Total 2 2 4 2 2 3" xfId="2073" xr:uid="{00000000-0005-0000-0000-0000E20D0000}"/>
    <cellStyle name="Total 2 2 4 2 2 4" xfId="2074" xr:uid="{00000000-0005-0000-0000-0000E30D0000}"/>
    <cellStyle name="Total 2 2 4 2 2 5" xfId="2075" xr:uid="{00000000-0005-0000-0000-0000E40D0000}"/>
    <cellStyle name="Total 2 2 4 2 2 6" xfId="2076" xr:uid="{00000000-0005-0000-0000-0000E50D0000}"/>
    <cellStyle name="Total 2 2 4 2 2 7" xfId="2077" xr:uid="{00000000-0005-0000-0000-0000E60D0000}"/>
    <cellStyle name="Total 2 2 4 2 2 8" xfId="2078" xr:uid="{00000000-0005-0000-0000-0000E70D0000}"/>
    <cellStyle name="Total 2 2 4 2 2 9" xfId="2079" xr:uid="{00000000-0005-0000-0000-0000E80D0000}"/>
    <cellStyle name="Total 2 2 4 2 3" xfId="2080" xr:uid="{00000000-0005-0000-0000-0000E90D0000}"/>
    <cellStyle name="Total 2 2 4 2 4" xfId="2081" xr:uid="{00000000-0005-0000-0000-0000EA0D0000}"/>
    <cellStyle name="Total 2 2 4 2 5" xfId="2082" xr:uid="{00000000-0005-0000-0000-0000EB0D0000}"/>
    <cellStyle name="Total 2 2 4 2 6" xfId="2083" xr:uid="{00000000-0005-0000-0000-0000EC0D0000}"/>
    <cellStyle name="Total 2 2 4 2 7" xfId="2084" xr:uid="{00000000-0005-0000-0000-0000ED0D0000}"/>
    <cellStyle name="Total 2 2 4 2 8" xfId="2085" xr:uid="{00000000-0005-0000-0000-0000EE0D0000}"/>
    <cellStyle name="Total 2 2 4 2 9" xfId="2086" xr:uid="{00000000-0005-0000-0000-0000EF0D0000}"/>
    <cellStyle name="Total 2 2 4 3" xfId="2087" xr:uid="{00000000-0005-0000-0000-0000F00D0000}"/>
    <cellStyle name="Total 2 2 4 4" xfId="2088" xr:uid="{00000000-0005-0000-0000-0000F10D0000}"/>
    <cellStyle name="Total 2 2 4 5" xfId="2089" xr:uid="{00000000-0005-0000-0000-0000F20D0000}"/>
    <cellStyle name="Total 2 2 5" xfId="250" xr:uid="{00000000-0005-0000-0000-0000F30D0000}"/>
    <cellStyle name="Total 2 2 5 10" xfId="2090" xr:uid="{00000000-0005-0000-0000-0000F40D0000}"/>
    <cellStyle name="Total 2 2 5 11" xfId="2091" xr:uid="{00000000-0005-0000-0000-0000F50D0000}"/>
    <cellStyle name="Total 2 2 5 12" xfId="2092" xr:uid="{00000000-0005-0000-0000-0000F60D0000}"/>
    <cellStyle name="Total 2 2 5 13" xfId="2093" xr:uid="{00000000-0005-0000-0000-0000F70D0000}"/>
    <cellStyle name="Total 2 2 5 14" xfId="2094" xr:uid="{00000000-0005-0000-0000-0000F80D0000}"/>
    <cellStyle name="Total 2 2 5 2" xfId="364" xr:uid="{00000000-0005-0000-0000-0000F90D0000}"/>
    <cellStyle name="Total 2 2 5 2 10" xfId="2095" xr:uid="{00000000-0005-0000-0000-0000FA0D0000}"/>
    <cellStyle name="Total 2 2 5 2 11" xfId="2096" xr:uid="{00000000-0005-0000-0000-0000FB0D0000}"/>
    <cellStyle name="Total 2 2 5 2 12" xfId="2097" xr:uid="{00000000-0005-0000-0000-0000FC0D0000}"/>
    <cellStyle name="Total 2 2 5 2 13" xfId="2098" xr:uid="{00000000-0005-0000-0000-0000FD0D0000}"/>
    <cellStyle name="Total 2 2 5 2 2" xfId="2099" xr:uid="{00000000-0005-0000-0000-0000FE0D0000}"/>
    <cellStyle name="Total 2 2 5 2 3" xfId="2100" xr:uid="{00000000-0005-0000-0000-0000FF0D0000}"/>
    <cellStyle name="Total 2 2 5 2 4" xfId="2101" xr:uid="{00000000-0005-0000-0000-0000000E0000}"/>
    <cellStyle name="Total 2 2 5 2 5" xfId="2102" xr:uid="{00000000-0005-0000-0000-0000010E0000}"/>
    <cellStyle name="Total 2 2 5 2 6" xfId="2103" xr:uid="{00000000-0005-0000-0000-0000020E0000}"/>
    <cellStyle name="Total 2 2 5 2 7" xfId="2104" xr:uid="{00000000-0005-0000-0000-0000030E0000}"/>
    <cellStyle name="Total 2 2 5 2 8" xfId="2105" xr:uid="{00000000-0005-0000-0000-0000040E0000}"/>
    <cellStyle name="Total 2 2 5 2 9" xfId="2106" xr:uid="{00000000-0005-0000-0000-0000050E0000}"/>
    <cellStyle name="Total 2 2 5 3" xfId="2107" xr:uid="{00000000-0005-0000-0000-0000060E0000}"/>
    <cellStyle name="Total 2 2 5 4" xfId="2108" xr:uid="{00000000-0005-0000-0000-0000070E0000}"/>
    <cellStyle name="Total 2 2 5 5" xfId="2109" xr:uid="{00000000-0005-0000-0000-0000080E0000}"/>
    <cellStyle name="Total 2 2 5 6" xfId="2110" xr:uid="{00000000-0005-0000-0000-0000090E0000}"/>
    <cellStyle name="Total 2 2 5 7" xfId="2111" xr:uid="{00000000-0005-0000-0000-00000A0E0000}"/>
    <cellStyle name="Total 2 2 5 8" xfId="2112" xr:uid="{00000000-0005-0000-0000-00000B0E0000}"/>
    <cellStyle name="Total 2 2 5 9" xfId="2113" xr:uid="{00000000-0005-0000-0000-00000C0E0000}"/>
    <cellStyle name="Total 2 2 6" xfId="2114" xr:uid="{00000000-0005-0000-0000-00000D0E0000}"/>
    <cellStyle name="Total 2 2 7" xfId="2115" xr:uid="{00000000-0005-0000-0000-00000E0E0000}"/>
    <cellStyle name="Total 2 2 8" xfId="2116" xr:uid="{00000000-0005-0000-0000-00000F0E0000}"/>
    <cellStyle name="Total 2 3" xfId="174" xr:uid="{00000000-0005-0000-0000-0000100E0000}"/>
    <cellStyle name="Total 2 3 10" xfId="2117" xr:uid="{00000000-0005-0000-0000-0000110E0000}"/>
    <cellStyle name="Total 2 3 11" xfId="2118" xr:uid="{00000000-0005-0000-0000-0000120E0000}"/>
    <cellStyle name="Total 2 3 12" xfId="2119" xr:uid="{00000000-0005-0000-0000-0000130E0000}"/>
    <cellStyle name="Total 2 3 13" xfId="2120" xr:uid="{00000000-0005-0000-0000-0000140E0000}"/>
    <cellStyle name="Total 2 3 14" xfId="2121" xr:uid="{00000000-0005-0000-0000-0000150E0000}"/>
    <cellStyle name="Total 2 3 2" xfId="347" xr:uid="{00000000-0005-0000-0000-0000160E0000}"/>
    <cellStyle name="Total 2 3 2 10" xfId="2122" xr:uid="{00000000-0005-0000-0000-0000170E0000}"/>
    <cellStyle name="Total 2 3 2 11" xfId="2123" xr:uid="{00000000-0005-0000-0000-0000180E0000}"/>
    <cellStyle name="Total 2 3 2 12" xfId="2124" xr:uid="{00000000-0005-0000-0000-0000190E0000}"/>
    <cellStyle name="Total 2 3 2 13" xfId="2125" xr:uid="{00000000-0005-0000-0000-00001A0E0000}"/>
    <cellStyle name="Total 2 3 2 2" xfId="2126" xr:uid="{00000000-0005-0000-0000-00001B0E0000}"/>
    <cellStyle name="Total 2 3 2 3" xfId="2127" xr:uid="{00000000-0005-0000-0000-00001C0E0000}"/>
    <cellStyle name="Total 2 3 2 4" xfId="2128" xr:uid="{00000000-0005-0000-0000-00001D0E0000}"/>
    <cellStyle name="Total 2 3 2 5" xfId="2129" xr:uid="{00000000-0005-0000-0000-00001E0E0000}"/>
    <cellStyle name="Total 2 3 2 6" xfId="2130" xr:uid="{00000000-0005-0000-0000-00001F0E0000}"/>
    <cellStyle name="Total 2 3 2 7" xfId="2131" xr:uid="{00000000-0005-0000-0000-0000200E0000}"/>
    <cellStyle name="Total 2 3 2 8" xfId="2132" xr:uid="{00000000-0005-0000-0000-0000210E0000}"/>
    <cellStyle name="Total 2 3 2 9" xfId="2133" xr:uid="{00000000-0005-0000-0000-0000220E0000}"/>
    <cellStyle name="Total 2 3 3" xfId="2134" xr:uid="{00000000-0005-0000-0000-0000230E0000}"/>
    <cellStyle name="Total 2 3 4" xfId="2135" xr:uid="{00000000-0005-0000-0000-0000240E0000}"/>
    <cellStyle name="Total 2 3 5" xfId="2136" xr:uid="{00000000-0005-0000-0000-0000250E0000}"/>
    <cellStyle name="Total 2 3 6" xfId="2137" xr:uid="{00000000-0005-0000-0000-0000260E0000}"/>
    <cellStyle name="Total 2 3 7" xfId="2138" xr:uid="{00000000-0005-0000-0000-0000270E0000}"/>
    <cellStyle name="Total 2 3 8" xfId="2139" xr:uid="{00000000-0005-0000-0000-0000280E0000}"/>
    <cellStyle name="Total 2 3 9" xfId="2140" xr:uid="{00000000-0005-0000-0000-0000290E0000}"/>
    <cellStyle name="Total 3" xfId="323" xr:uid="{00000000-0005-0000-0000-00002A0E0000}"/>
    <cellStyle name="Total 3 10" xfId="2141" xr:uid="{00000000-0005-0000-0000-00002B0E0000}"/>
    <cellStyle name="Total 3 11" xfId="2142" xr:uid="{00000000-0005-0000-0000-00002C0E0000}"/>
    <cellStyle name="Total 3 12" xfId="2143" xr:uid="{00000000-0005-0000-0000-00002D0E0000}"/>
    <cellStyle name="Total 3 13" xfId="2144" xr:uid="{00000000-0005-0000-0000-00002E0E0000}"/>
    <cellStyle name="Total 3 2" xfId="2145" xr:uid="{00000000-0005-0000-0000-00002F0E0000}"/>
    <cellStyle name="Total 3 3" xfId="2146" xr:uid="{00000000-0005-0000-0000-0000300E0000}"/>
    <cellStyle name="Total 3 4" xfId="2147" xr:uid="{00000000-0005-0000-0000-0000310E0000}"/>
    <cellStyle name="Total 3 5" xfId="2148" xr:uid="{00000000-0005-0000-0000-0000320E0000}"/>
    <cellStyle name="Total 3 6" xfId="2149" xr:uid="{00000000-0005-0000-0000-0000330E0000}"/>
    <cellStyle name="Total 3 7" xfId="2150" xr:uid="{00000000-0005-0000-0000-0000340E0000}"/>
    <cellStyle name="Total 3 8" xfId="2151" xr:uid="{00000000-0005-0000-0000-0000350E0000}"/>
    <cellStyle name="Total 3 9" xfId="2152" xr:uid="{00000000-0005-0000-0000-0000360E0000}"/>
    <cellStyle name="Total 4" xfId="436" xr:uid="{00000000-0005-0000-0000-0000370E0000}"/>
    <cellStyle name="Total 4 10" xfId="2153" xr:uid="{00000000-0005-0000-0000-0000380E0000}"/>
    <cellStyle name="Total 4 11" xfId="2154" xr:uid="{00000000-0005-0000-0000-0000390E0000}"/>
    <cellStyle name="Total 4 12" xfId="2155" xr:uid="{00000000-0005-0000-0000-00003A0E0000}"/>
    <cellStyle name="Total 4 13" xfId="2156" xr:uid="{00000000-0005-0000-0000-00003B0E0000}"/>
    <cellStyle name="Total 4 2" xfId="2157" xr:uid="{00000000-0005-0000-0000-00003C0E0000}"/>
    <cellStyle name="Total 4 3" xfId="2158" xr:uid="{00000000-0005-0000-0000-00003D0E0000}"/>
    <cellStyle name="Total 4 4" xfId="2159" xr:uid="{00000000-0005-0000-0000-00003E0E0000}"/>
    <cellStyle name="Total 4 5" xfId="2160" xr:uid="{00000000-0005-0000-0000-00003F0E0000}"/>
    <cellStyle name="Total 4 6" xfId="2161" xr:uid="{00000000-0005-0000-0000-0000400E0000}"/>
    <cellStyle name="Total 4 7" xfId="2162" xr:uid="{00000000-0005-0000-0000-0000410E0000}"/>
    <cellStyle name="Total 4 8" xfId="2163" xr:uid="{00000000-0005-0000-0000-0000420E0000}"/>
    <cellStyle name="Total 4 9" xfId="2164" xr:uid="{00000000-0005-0000-0000-0000430E0000}"/>
    <cellStyle name="Total 5" xfId="2165" xr:uid="{00000000-0005-0000-0000-0000440E0000}"/>
    <cellStyle name="Total 6" xfId="2166" xr:uid="{00000000-0005-0000-0000-0000450E0000}"/>
    <cellStyle name="Total 7" xfId="2167" xr:uid="{00000000-0005-0000-0000-0000460E0000}"/>
    <cellStyle name="Total 8" xfId="2168" xr:uid="{00000000-0005-0000-0000-0000470E0000}"/>
    <cellStyle name="Total 9" xfId="2169" xr:uid="{00000000-0005-0000-0000-0000480E0000}"/>
    <cellStyle name="Warning Text" xfId="51" builtinId="11" customBuiltin="1"/>
    <cellStyle name="Warning Text 2" xfId="71" xr:uid="{00000000-0005-0000-0000-00004A0E0000}"/>
    <cellStyle name="Warning Text 2 2" xfId="175" xr:uid="{00000000-0005-0000-0000-00004B0E0000}"/>
    <cellStyle name="Warning Text 3" xfId="324" xr:uid="{00000000-0005-0000-0000-00004C0E0000}"/>
    <cellStyle name="Warning Text 4" xfId="437" xr:uid="{00000000-0005-0000-0000-00004D0E0000}"/>
    <cellStyle name="Warning Text 5" xfId="2697" xr:uid="{00000000-0005-0000-0000-00004E0E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" name="WordArt 1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3" name="WordArt 1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5" name="WordArt 1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6" name="WordArt 22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7" name="WordArt 2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8" name="WordArt 2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9" name="WordArt 3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0" name="WordArt 1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1" name="WordArt 1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2" name="WordArt 16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3" name="WordArt 19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4" name="WordArt 22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5" name="WordArt 25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6" name="WordArt 28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7" name="WordArt 3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8" name="WordArt 10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9" name="WordArt 13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0" name="WordArt 16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1" name="WordArt 19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2" name="WordArt 22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3" name="WordArt 25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4" name="WordArt 28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5" name="WordArt 3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38</xdr:row>
      <xdr:rowOff>20957</xdr:rowOff>
    </xdr:from>
    <xdr:to>
      <xdr:col>4</xdr:col>
      <xdr:colOff>952500</xdr:colOff>
      <xdr:row>40</xdr:row>
      <xdr:rowOff>175261</xdr:rowOff>
    </xdr:to>
    <xdr:sp macro="" textlink="">
      <xdr:nvSpPr>
        <xdr:cNvPr id="28673" name="Rectangle 1">
          <a:extLst>
            <a:ext uri="{FF2B5EF4-FFF2-40B4-BE49-F238E27FC236}">
              <a16:creationId xmlns:a16="http://schemas.microsoft.com/office/drawing/2014/main" id="{00000000-0008-0000-0700-000001700000}"/>
            </a:ext>
          </a:extLst>
        </xdr:cNvPr>
        <xdr:cNvSpPr>
          <a:spLocks noChangeArrowheads="1"/>
        </xdr:cNvSpPr>
      </xdr:nvSpPr>
      <xdr:spPr bwMode="auto">
        <a:xfrm>
          <a:off x="9236202000" y="8585837"/>
          <a:ext cx="1920240" cy="58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36576" bIns="0" anchor="ctr" upright="1"/>
        <a:lstStyle/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latin typeface="+mn-lt"/>
              <a:ea typeface="+mn-ea"/>
              <a:cs typeface="+mj-cs"/>
            </a:rPr>
            <a:t>سلمان بن خليفة </a:t>
          </a:r>
          <a:r>
            <a:rPr lang="ar-BH" sz="1400" b="1" i="0" strike="noStrike">
              <a:solidFill>
                <a:srgbClr val="000000"/>
              </a:solidFill>
              <a:cs typeface="+mj-cs"/>
            </a:rPr>
            <a:t>آل خليفة</a:t>
          </a:r>
        </a:p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cs typeface="+mj-cs"/>
            </a:rPr>
            <a:t>وزير الماليـة والاقتصاد</a:t>
          </a:r>
          <a:r>
            <a:rPr lang="ar-BH" sz="1400" b="1" i="0" strike="noStrike" baseline="0">
              <a:solidFill>
                <a:srgbClr val="000000"/>
              </a:solidFill>
              <a:cs typeface="+mj-cs"/>
            </a:rPr>
            <a:t> الوطني</a:t>
          </a:r>
          <a:endParaRPr lang="ar-BH" sz="1400" b="1" i="0" strike="noStrike">
            <a:solidFill>
              <a:srgbClr val="000000"/>
            </a:solidFill>
            <a:cs typeface="+mj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15</xdr:row>
      <xdr:rowOff>33191</xdr:rowOff>
    </xdr:from>
    <xdr:to>
      <xdr:col>8</xdr:col>
      <xdr:colOff>878840</xdr:colOff>
      <xdr:row>22</xdr:row>
      <xdr:rowOff>124631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0481414140" y="4102271"/>
          <a:ext cx="9011285" cy="1554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36576" rIns="36576" bIns="0" anchor="t" upright="1">
          <a:noAutofit/>
        </a:bodyPr>
        <a:lstStyle/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الأصلية: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تقدير المصروفات للسنة المالية</a:t>
          </a:r>
          <a:r>
            <a:rPr lang="ar-BH" sz="1200" kern="1400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2023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المعتمدة للدولة في القانون رقم (5) لسنة 2023 باعتماد الميزانية العامة للدولة للسنتين الماليتين 2023 و2024.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تعديل الميزانية: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يشمل الاعتمادات الإضافية التي يتم إقرارها بموجب القانون، والمناقلات التي تتم بين اعتمادات الميزانية.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المدورة: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الاعتمادات المتبقية التي لم يتم صرفها في السنة المالية الماضية، والتي ووفق على تدوير مبالغها وإضافتها إلى اعتمادات السنة الجارية بناءً على موافقة وزارة المالية والاقتصاد الوطني.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323850</xdr:colOff>
      <xdr:row>0</xdr:row>
      <xdr:rowOff>0</xdr:rowOff>
    </xdr:from>
    <xdr:to>
      <xdr:col>12</xdr:col>
      <xdr:colOff>400050</xdr:colOff>
      <xdr:row>0</xdr:row>
      <xdr:rowOff>200025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5A0076C1-6CD3-4514-B2F5-E3F93198003A}"/>
            </a:ext>
          </a:extLst>
        </xdr:cNvPr>
        <xdr:cNvSpPr txBox="1">
          <a:spLocks noChangeArrowheads="1"/>
        </xdr:cNvSpPr>
      </xdr:nvSpPr>
      <xdr:spPr bwMode="auto">
        <a:xfrm>
          <a:off x="1047898971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323850</xdr:colOff>
      <xdr:row>17</xdr:row>
      <xdr:rowOff>0</xdr:rowOff>
    </xdr:from>
    <xdr:to>
      <xdr:col>12</xdr:col>
      <xdr:colOff>400050</xdr:colOff>
      <xdr:row>17</xdr:row>
      <xdr:rowOff>200025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F677F2A1-61E3-4B91-BBE2-4D44DF9B64E7}"/>
            </a:ext>
          </a:extLst>
        </xdr:cNvPr>
        <xdr:cNvSpPr txBox="1">
          <a:spLocks noChangeArrowheads="1"/>
        </xdr:cNvSpPr>
      </xdr:nvSpPr>
      <xdr:spPr bwMode="auto">
        <a:xfrm>
          <a:off x="10478989710" y="584454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03BC6AE-9044-48B6-8EFF-BB6E9684402D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8287381-2002-476B-9D8D-4B804FA95C7B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9ED650E-71E9-4488-BF88-DFCE5B330768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ECB8C96-0508-44F7-B591-77D13A047F29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C5DC45CE-3094-47FA-B26A-CE0BE125C5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6592372C-9C02-48A3-82FA-625EC94BE3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A66B3688-93E7-4B2D-976B-09A64D889F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1152E5C-1FD8-4004-8205-8BD3CAF15888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492E453-5EB9-423F-9E29-902BB838585C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B7216D2-E492-4414-9E21-4D298411FD20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0966571-5CA1-4534-B699-89ACEEA1F306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A1191966-F828-477B-93D6-6B2332333A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42FEEE03-1BFB-4902-B18D-9CBF73DCE1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3B55556D-CEE9-4961-B886-8A63B39A7C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12</xdr:col>
      <xdr:colOff>323850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AB26C5AE-27AA-4DB7-A735-BD327B27A94C}"/>
            </a:ext>
          </a:extLst>
        </xdr:cNvPr>
        <xdr:cNvSpPr txBox="1">
          <a:spLocks noChangeArrowheads="1"/>
        </xdr:cNvSpPr>
      </xdr:nvSpPr>
      <xdr:spPr bwMode="auto">
        <a:xfrm>
          <a:off x="760963299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323850</xdr:colOff>
      <xdr:row>48</xdr:row>
      <xdr:rowOff>0</xdr:rowOff>
    </xdr:from>
    <xdr:ext cx="76200" cy="200025"/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3B37448A-22B1-4189-82F8-687D04DC1BF1}"/>
            </a:ext>
          </a:extLst>
        </xdr:cNvPr>
        <xdr:cNvSpPr txBox="1">
          <a:spLocks noChangeArrowheads="1"/>
        </xdr:cNvSpPr>
      </xdr:nvSpPr>
      <xdr:spPr bwMode="auto">
        <a:xfrm>
          <a:off x="7609632990" y="93268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76200" cy="200025"/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0453868475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</xdr:colOff>
      <xdr:row>27</xdr:row>
      <xdr:rowOff>47625</xdr:rowOff>
    </xdr:from>
    <xdr:ext cx="76200" cy="209550"/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9986733900" y="6591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25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780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</xdr:row>
      <xdr:rowOff>0</xdr:rowOff>
    </xdr:from>
    <xdr:to>
      <xdr:col>1</xdr:col>
      <xdr:colOff>180975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10459916850" y="39052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76200</xdr:colOff>
      <xdr:row>20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64960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>
          <a:spLocks noChangeArrowheads="1"/>
        </xdr:cNvSpPr>
      </xdr:nvSpPr>
      <xdr:spPr bwMode="auto">
        <a:xfrm>
          <a:off x="10458469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2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76200" cy="1905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7010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>
          <a:spLocks noChangeArrowheads="1"/>
        </xdr:cNvSpPr>
      </xdr:nvSpPr>
      <xdr:spPr bwMode="auto">
        <a:xfrm>
          <a:off x="10458088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3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>
          <a:spLocks noChangeArrowheads="1"/>
        </xdr:cNvSpPr>
      </xdr:nvSpPr>
      <xdr:spPr bwMode="auto">
        <a:xfrm>
          <a:off x="67091718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76200" cy="200025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 txBox="1">
          <a:spLocks noChangeArrowheads="1"/>
        </xdr:cNvSpPr>
      </xdr:nvSpPr>
      <xdr:spPr bwMode="auto">
        <a:xfrm>
          <a:off x="6709171875" y="4953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 txBox="1">
          <a:spLocks noChangeArrowheads="1"/>
        </xdr:cNvSpPr>
      </xdr:nvSpPr>
      <xdr:spPr bwMode="auto">
        <a:xfrm>
          <a:off x="6709991025" y="19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7" name="Rectangle 1">
          <a:extLst>
            <a:ext uri="{FF2B5EF4-FFF2-40B4-BE49-F238E27FC236}">
              <a16:creationId xmlns:a16="http://schemas.microsoft.com/office/drawing/2014/main" id="{00000000-0008-0000-1900-000085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8" name="Rectangle 2">
          <a:extLst>
            <a:ext uri="{FF2B5EF4-FFF2-40B4-BE49-F238E27FC236}">
              <a16:creationId xmlns:a16="http://schemas.microsoft.com/office/drawing/2014/main" id="{00000000-0008-0000-1900-000086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9" name="Rectangle 3">
          <a:extLst>
            <a:ext uri="{FF2B5EF4-FFF2-40B4-BE49-F238E27FC236}">
              <a16:creationId xmlns:a16="http://schemas.microsoft.com/office/drawing/2014/main" id="{00000000-0008-0000-1900-000087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40" name="Rectangle 4">
          <a:extLst>
            <a:ext uri="{FF2B5EF4-FFF2-40B4-BE49-F238E27FC236}">
              <a16:creationId xmlns:a16="http://schemas.microsoft.com/office/drawing/2014/main" id="{00000000-0008-0000-1900-000088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4" name="Rectangle 8">
          <a:extLst>
            <a:ext uri="{FF2B5EF4-FFF2-40B4-BE49-F238E27FC236}">
              <a16:creationId xmlns:a16="http://schemas.microsoft.com/office/drawing/2014/main" id="{00000000-0008-0000-1900-00008C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5" name="Rectangle 9">
          <a:extLst>
            <a:ext uri="{FF2B5EF4-FFF2-40B4-BE49-F238E27FC236}">
              <a16:creationId xmlns:a16="http://schemas.microsoft.com/office/drawing/2014/main" id="{00000000-0008-0000-1900-00008D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6" name="Rectangle 10">
          <a:extLst>
            <a:ext uri="{FF2B5EF4-FFF2-40B4-BE49-F238E27FC236}">
              <a16:creationId xmlns:a16="http://schemas.microsoft.com/office/drawing/2014/main" id="{00000000-0008-0000-1900-00008E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7" name="Rectangle 11">
          <a:extLst>
            <a:ext uri="{FF2B5EF4-FFF2-40B4-BE49-F238E27FC236}">
              <a16:creationId xmlns:a16="http://schemas.microsoft.com/office/drawing/2014/main" id="{00000000-0008-0000-1900-00008F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264851" name="Text Box 15">
          <a:extLst>
            <a:ext uri="{FF2B5EF4-FFF2-40B4-BE49-F238E27FC236}">
              <a16:creationId xmlns:a16="http://schemas.microsoft.com/office/drawing/2014/main" id="{00000000-0008-0000-1900-0000930A0400}"/>
            </a:ext>
          </a:extLst>
        </xdr:cNvPr>
        <xdr:cNvSpPr txBox="1">
          <a:spLocks noChangeArrowheads="1"/>
        </xdr:cNvSpPr>
      </xdr:nvSpPr>
      <xdr:spPr bwMode="auto">
        <a:xfrm>
          <a:off x="154533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22</xdr:row>
      <xdr:rowOff>28575</xdr:rowOff>
    </xdr:to>
    <xdr:sp macro="" textlink="">
      <xdr:nvSpPr>
        <xdr:cNvPr id="264852" name="Text Box 16">
          <a:extLst>
            <a:ext uri="{FF2B5EF4-FFF2-40B4-BE49-F238E27FC236}">
              <a16:creationId xmlns:a16="http://schemas.microsoft.com/office/drawing/2014/main" id="{00000000-0008-0000-1900-0000940A0400}"/>
            </a:ext>
          </a:extLst>
        </xdr:cNvPr>
        <xdr:cNvSpPr txBox="1">
          <a:spLocks noChangeArrowheads="1"/>
        </xdr:cNvSpPr>
      </xdr:nvSpPr>
      <xdr:spPr bwMode="auto">
        <a:xfrm>
          <a:off x="154533600" y="4333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264853" name="Text Box 17">
          <a:extLst>
            <a:ext uri="{FF2B5EF4-FFF2-40B4-BE49-F238E27FC236}">
              <a16:creationId xmlns:a16="http://schemas.microsoft.com/office/drawing/2014/main" id="{00000000-0008-0000-1900-0000950A0400}"/>
            </a:ext>
          </a:extLst>
        </xdr:cNvPr>
        <xdr:cNvSpPr txBox="1">
          <a:spLocks noChangeArrowheads="1"/>
        </xdr:cNvSpPr>
      </xdr:nvSpPr>
      <xdr:spPr bwMode="auto">
        <a:xfrm>
          <a:off x="156848175" y="3238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srv\&#1575;&#1604;&#1585;&#1602;&#1575;&#1576;&#1577;%20&#1575;&#1604;&#1606;&#1592;&#1575;&#1605;&#1610;&#1577;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K87"/>
  <sheetViews>
    <sheetView rightToLeft="1" workbookViewId="0">
      <selection activeCell="A16" sqref="A16"/>
    </sheetView>
  </sheetViews>
  <sheetFormatPr defaultRowHeight="12.75"/>
  <cols>
    <col min="1" max="1" width="44.42578125" bestFit="1" customWidth="1"/>
    <col min="2" max="2" width="5" bestFit="1" customWidth="1"/>
    <col min="3" max="4" width="13.5703125" bestFit="1" customWidth="1"/>
    <col min="5" max="5" width="8.140625" bestFit="1" customWidth="1"/>
    <col min="6" max="7" width="13.5703125" bestFit="1" customWidth="1"/>
    <col min="8" max="8" width="8.140625" bestFit="1" customWidth="1"/>
    <col min="9" max="10" width="12.140625" bestFit="1" customWidth="1"/>
    <col min="11" max="11" width="8.140625" bestFit="1" customWidth="1"/>
  </cols>
  <sheetData>
    <row r="1" spans="1:11">
      <c r="A1" s="253" t="s">
        <v>0</v>
      </c>
    </row>
    <row r="3" spans="1:11" ht="38.25">
      <c r="A3" t="s">
        <v>1</v>
      </c>
      <c r="B3" t="s">
        <v>2</v>
      </c>
      <c r="C3" s="103" t="s">
        <v>3</v>
      </c>
      <c r="D3" s="310" t="s">
        <v>4</v>
      </c>
      <c r="E3" t="s">
        <v>5</v>
      </c>
      <c r="F3" t="s">
        <v>3</v>
      </c>
      <c r="G3" s="254" t="s">
        <v>6</v>
      </c>
      <c r="H3" t="s">
        <v>5</v>
      </c>
      <c r="I3" t="s">
        <v>3</v>
      </c>
      <c r="J3" s="254" t="s">
        <v>7</v>
      </c>
      <c r="K3" t="s">
        <v>5</v>
      </c>
    </row>
    <row r="4" spans="1:11">
      <c r="A4" s="315" t="s">
        <v>8</v>
      </c>
      <c r="B4" s="320">
        <v>11</v>
      </c>
      <c r="C4" s="313"/>
      <c r="D4" s="313"/>
      <c r="E4" s="313"/>
      <c r="F4" s="318">
        <v>18310428</v>
      </c>
      <c r="G4" s="318">
        <v>18310428</v>
      </c>
      <c r="H4" s="319" t="s">
        <v>9</v>
      </c>
      <c r="I4" s="313"/>
      <c r="J4" s="313"/>
      <c r="K4" s="313"/>
    </row>
    <row r="5" spans="1:11">
      <c r="A5" s="315" t="s">
        <v>10</v>
      </c>
      <c r="B5" s="320">
        <v>12</v>
      </c>
      <c r="C5" s="313"/>
      <c r="D5" s="313"/>
      <c r="E5" s="313"/>
      <c r="F5" s="318">
        <v>533663995</v>
      </c>
      <c r="G5" s="318">
        <v>486550000</v>
      </c>
      <c r="H5" s="319" t="s">
        <v>11</v>
      </c>
      <c r="I5" s="313"/>
      <c r="J5" s="313"/>
      <c r="K5" s="313"/>
    </row>
    <row r="6" spans="1:11">
      <c r="A6" s="315" t="s">
        <v>12</v>
      </c>
      <c r="B6" s="320">
        <v>13</v>
      </c>
      <c r="C6" s="318">
        <v>55620734</v>
      </c>
      <c r="D6" s="318">
        <v>50982000</v>
      </c>
      <c r="E6" s="319" t="s">
        <v>13</v>
      </c>
      <c r="F6" s="318">
        <v>363325279</v>
      </c>
      <c r="G6" s="318">
        <v>355387546</v>
      </c>
      <c r="H6" s="319" t="s">
        <v>14</v>
      </c>
      <c r="I6" s="318">
        <v>13552449</v>
      </c>
      <c r="J6" s="318">
        <v>13552449</v>
      </c>
      <c r="K6" s="319" t="s">
        <v>9</v>
      </c>
    </row>
    <row r="7" spans="1:11">
      <c r="A7" s="315" t="s">
        <v>15</v>
      </c>
      <c r="B7" s="320">
        <v>14</v>
      </c>
      <c r="C7" s="313"/>
      <c r="D7" s="313"/>
      <c r="E7" s="313"/>
      <c r="F7" s="318">
        <v>35762128</v>
      </c>
      <c r="G7" s="318">
        <v>35762128</v>
      </c>
      <c r="H7" s="319" t="s">
        <v>9</v>
      </c>
      <c r="I7" s="313"/>
      <c r="J7" s="313"/>
      <c r="K7" s="313"/>
    </row>
    <row r="8" spans="1:11">
      <c r="A8" s="315" t="s">
        <v>16</v>
      </c>
      <c r="B8" s="320">
        <v>15</v>
      </c>
      <c r="C8" s="318">
        <v>1027</v>
      </c>
      <c r="D8" s="318">
        <v>5000</v>
      </c>
      <c r="E8" s="319" t="s">
        <v>17</v>
      </c>
      <c r="F8" s="318">
        <v>2264037</v>
      </c>
      <c r="G8" s="318">
        <v>2676000</v>
      </c>
      <c r="H8" s="319" t="s">
        <v>18</v>
      </c>
      <c r="I8" s="313"/>
      <c r="J8" s="313"/>
      <c r="K8" s="313"/>
    </row>
    <row r="9" spans="1:11">
      <c r="A9" s="315" t="s">
        <v>19</v>
      </c>
      <c r="B9" s="320">
        <v>16</v>
      </c>
      <c r="C9" s="318">
        <v>474000</v>
      </c>
      <c r="D9" s="318">
        <v>2055000</v>
      </c>
      <c r="E9" s="319" t="s">
        <v>20</v>
      </c>
      <c r="F9" s="318">
        <v>32088564</v>
      </c>
      <c r="G9" s="318">
        <v>28902000</v>
      </c>
      <c r="H9" s="319" t="s">
        <v>21</v>
      </c>
      <c r="I9" s="318">
        <v>2273757</v>
      </c>
      <c r="J9" s="318">
        <v>4105500</v>
      </c>
      <c r="K9" s="319" t="s">
        <v>22</v>
      </c>
    </row>
    <row r="10" spans="1:11">
      <c r="A10" s="315" t="s">
        <v>23</v>
      </c>
      <c r="B10" s="320">
        <v>17</v>
      </c>
      <c r="C10" s="313"/>
      <c r="D10" s="313"/>
      <c r="E10" s="313"/>
      <c r="F10" s="318">
        <v>786962</v>
      </c>
      <c r="G10" s="318">
        <v>828000</v>
      </c>
      <c r="H10" s="319" t="s">
        <v>24</v>
      </c>
      <c r="I10" s="318">
        <v>60000</v>
      </c>
      <c r="J10" s="318">
        <v>60000</v>
      </c>
      <c r="K10" s="319" t="s">
        <v>9</v>
      </c>
    </row>
    <row r="11" spans="1:11">
      <c r="A11" s="315" t="s">
        <v>25</v>
      </c>
      <c r="B11" s="320">
        <v>18</v>
      </c>
      <c r="C11" s="318">
        <v>28728844</v>
      </c>
      <c r="D11" s="318">
        <v>16764000</v>
      </c>
      <c r="E11" s="319" t="s">
        <v>26</v>
      </c>
      <c r="F11" s="318">
        <v>11707298</v>
      </c>
      <c r="G11" s="318">
        <v>11832000</v>
      </c>
      <c r="H11" s="319" t="s">
        <v>27</v>
      </c>
      <c r="I11" s="318">
        <v>311463</v>
      </c>
      <c r="J11" s="318">
        <v>684100</v>
      </c>
      <c r="K11" s="319" t="s">
        <v>28</v>
      </c>
    </row>
    <row r="12" spans="1:11">
      <c r="A12" s="315" t="s">
        <v>29</v>
      </c>
      <c r="B12" s="320"/>
      <c r="C12" s="313"/>
      <c r="D12" s="313"/>
      <c r="E12" s="313"/>
      <c r="F12" s="313"/>
      <c r="G12" s="313"/>
      <c r="H12" s="313"/>
      <c r="I12" s="313"/>
      <c r="J12" s="313"/>
      <c r="K12" s="313"/>
    </row>
    <row r="13" spans="1:11">
      <c r="A13" s="315" t="s">
        <v>30</v>
      </c>
      <c r="B13" s="320">
        <v>20</v>
      </c>
      <c r="C13" s="313"/>
      <c r="D13" s="313"/>
      <c r="E13" s="313"/>
      <c r="F13" s="313"/>
      <c r="G13" s="313"/>
      <c r="H13" s="313"/>
      <c r="I13" s="313"/>
      <c r="J13" s="313"/>
      <c r="K13" s="313"/>
    </row>
    <row r="14" spans="1:11">
      <c r="A14" s="315" t="s">
        <v>31</v>
      </c>
      <c r="B14" s="320">
        <v>21</v>
      </c>
      <c r="C14" s="318">
        <v>457594</v>
      </c>
      <c r="D14" s="318">
        <v>1718000</v>
      </c>
      <c r="E14" s="319" t="s">
        <v>32</v>
      </c>
      <c r="F14" s="318">
        <v>331904035</v>
      </c>
      <c r="G14" s="318">
        <v>324685000</v>
      </c>
      <c r="H14" s="319" t="s">
        <v>33</v>
      </c>
      <c r="I14" s="318">
        <v>3144581</v>
      </c>
      <c r="J14" s="318">
        <v>6998200</v>
      </c>
      <c r="K14" s="319" t="s">
        <v>34</v>
      </c>
    </row>
    <row r="15" spans="1:11">
      <c r="A15" s="315" t="s">
        <v>35</v>
      </c>
      <c r="B15" s="320">
        <v>22</v>
      </c>
      <c r="C15" s="318">
        <v>37876341</v>
      </c>
      <c r="D15" s="318">
        <v>39945000</v>
      </c>
      <c r="E15" s="319" t="s">
        <v>36</v>
      </c>
      <c r="F15" s="318">
        <v>243922234</v>
      </c>
      <c r="G15" s="318">
        <v>254655000</v>
      </c>
      <c r="H15" s="319" t="s">
        <v>37</v>
      </c>
      <c r="I15" s="318">
        <v>2801683</v>
      </c>
      <c r="J15" s="318">
        <v>9542400</v>
      </c>
      <c r="K15" s="319" t="s">
        <v>38</v>
      </c>
    </row>
    <row r="16" spans="1:11">
      <c r="A16" s="315" t="s">
        <v>39</v>
      </c>
      <c r="B16" s="320">
        <v>23</v>
      </c>
      <c r="C16" s="318">
        <v>3370776</v>
      </c>
      <c r="D16" s="318">
        <v>3351000</v>
      </c>
      <c r="E16" s="319" t="s">
        <v>40</v>
      </c>
      <c r="F16" s="318">
        <v>9327367</v>
      </c>
      <c r="G16" s="318">
        <v>8999337</v>
      </c>
      <c r="H16" s="319" t="s">
        <v>41</v>
      </c>
      <c r="I16" s="318">
        <v>6713268</v>
      </c>
      <c r="J16" s="318">
        <v>6713268</v>
      </c>
      <c r="K16" s="319" t="s">
        <v>9</v>
      </c>
    </row>
    <row r="17" spans="1:11">
      <c r="A17" s="315" t="s">
        <v>42</v>
      </c>
      <c r="B17" s="320">
        <v>24</v>
      </c>
      <c r="C17" s="313"/>
      <c r="D17" s="313"/>
      <c r="E17" s="313"/>
      <c r="F17" s="318">
        <v>0</v>
      </c>
      <c r="G17" s="318">
        <v>0</v>
      </c>
      <c r="H17" s="319" t="s">
        <v>43</v>
      </c>
      <c r="I17" s="313"/>
      <c r="J17" s="313"/>
      <c r="K17" s="313"/>
    </row>
    <row r="18" spans="1:11">
      <c r="A18" s="315" t="s">
        <v>44</v>
      </c>
      <c r="B18" s="320"/>
      <c r="C18" s="313"/>
      <c r="D18" s="313"/>
      <c r="E18" s="313"/>
      <c r="F18" s="313"/>
      <c r="G18" s="313"/>
      <c r="H18" s="313"/>
      <c r="I18" s="313"/>
      <c r="J18" s="313"/>
      <c r="K18" s="313"/>
    </row>
    <row r="19" spans="1:11">
      <c r="A19" s="315" t="s">
        <v>45</v>
      </c>
      <c r="B19" s="320">
        <v>26</v>
      </c>
      <c r="C19" s="318">
        <v>29600</v>
      </c>
      <c r="D19" s="318">
        <v>17000</v>
      </c>
      <c r="E19" s="319" t="s">
        <v>46</v>
      </c>
      <c r="F19" s="318">
        <v>12637461</v>
      </c>
      <c r="G19" s="318">
        <v>12815282</v>
      </c>
      <c r="H19" s="319" t="s">
        <v>47</v>
      </c>
      <c r="I19" s="318">
        <v>2841470</v>
      </c>
      <c r="J19" s="318">
        <v>5865600</v>
      </c>
      <c r="K19" s="319" t="s">
        <v>48</v>
      </c>
    </row>
    <row r="20" spans="1:11">
      <c r="A20" s="315" t="s">
        <v>49</v>
      </c>
      <c r="B20" s="320"/>
      <c r="C20" s="313"/>
      <c r="D20" s="313"/>
      <c r="E20" s="313"/>
      <c r="F20" s="313"/>
      <c r="G20" s="313"/>
      <c r="H20" s="313"/>
      <c r="I20" s="313"/>
      <c r="J20" s="313"/>
      <c r="K20" s="313"/>
    </row>
    <row r="21" spans="1:11">
      <c r="A21" s="315" t="s">
        <v>50</v>
      </c>
      <c r="B21" s="320">
        <v>28</v>
      </c>
      <c r="C21" s="313"/>
      <c r="D21" s="313"/>
      <c r="E21" s="313"/>
      <c r="F21" s="318">
        <v>1936399</v>
      </c>
      <c r="G21" s="318">
        <v>1936399</v>
      </c>
      <c r="H21" s="319" t="s">
        <v>9</v>
      </c>
      <c r="I21" s="313"/>
      <c r="J21" s="313"/>
      <c r="K21" s="313"/>
    </row>
    <row r="22" spans="1:11">
      <c r="A22" s="315" t="s">
        <v>51</v>
      </c>
      <c r="B22" s="320">
        <v>29</v>
      </c>
      <c r="C22" s="318">
        <v>8321</v>
      </c>
      <c r="D22" s="318">
        <v>29000</v>
      </c>
      <c r="E22" s="319" t="s">
        <v>52</v>
      </c>
      <c r="F22" s="318">
        <v>15299692</v>
      </c>
      <c r="G22" s="318">
        <v>16265000</v>
      </c>
      <c r="H22" s="319" t="s">
        <v>53</v>
      </c>
      <c r="I22" s="318">
        <v>81479</v>
      </c>
      <c r="J22" s="318">
        <v>600000</v>
      </c>
      <c r="K22" s="319" t="s">
        <v>54</v>
      </c>
    </row>
    <row r="23" spans="1:11">
      <c r="A23" s="315" t="s">
        <v>55</v>
      </c>
      <c r="B23" s="320">
        <v>30</v>
      </c>
      <c r="C23" s="313"/>
      <c r="D23" s="313"/>
      <c r="E23" s="313"/>
      <c r="F23" s="318">
        <v>1061676</v>
      </c>
      <c r="G23" s="318">
        <v>1083754</v>
      </c>
      <c r="H23" s="319" t="s">
        <v>56</v>
      </c>
      <c r="I23" s="313"/>
      <c r="J23" s="313"/>
      <c r="K23" s="313"/>
    </row>
    <row r="24" spans="1:11">
      <c r="A24" s="315" t="s">
        <v>57</v>
      </c>
      <c r="B24" s="320">
        <v>31</v>
      </c>
      <c r="C24" s="313"/>
      <c r="D24" s="313"/>
      <c r="E24" s="313"/>
      <c r="F24" s="318">
        <v>266910</v>
      </c>
      <c r="G24" s="318">
        <v>268000</v>
      </c>
      <c r="H24" s="319" t="s">
        <v>58</v>
      </c>
      <c r="I24" s="313"/>
      <c r="J24" s="313"/>
      <c r="K24" s="313"/>
    </row>
    <row r="25" spans="1:11">
      <c r="A25" s="315" t="s">
        <v>59</v>
      </c>
      <c r="B25" s="320">
        <v>32</v>
      </c>
      <c r="C25" s="313"/>
      <c r="D25" s="313"/>
      <c r="E25" s="313"/>
      <c r="F25" s="318">
        <v>501328</v>
      </c>
      <c r="G25" s="318">
        <v>572000</v>
      </c>
      <c r="H25" s="319" t="s">
        <v>60</v>
      </c>
      <c r="I25" s="313"/>
      <c r="J25" s="313"/>
      <c r="K25" s="313"/>
    </row>
    <row r="26" spans="1:11">
      <c r="A26" s="315" t="s">
        <v>61</v>
      </c>
      <c r="B26" s="320">
        <v>33</v>
      </c>
      <c r="C26" s="313"/>
      <c r="D26" s="313"/>
      <c r="E26" s="313"/>
      <c r="F26" s="313"/>
      <c r="G26" s="313"/>
      <c r="H26" s="313"/>
      <c r="I26" s="313"/>
      <c r="J26" s="313"/>
      <c r="K26" s="313"/>
    </row>
    <row r="27" spans="1:11">
      <c r="A27" s="315" t="s">
        <v>62</v>
      </c>
      <c r="B27" s="320">
        <v>34</v>
      </c>
      <c r="C27" s="318">
        <v>31482445</v>
      </c>
      <c r="D27" s="318">
        <v>33967000</v>
      </c>
      <c r="E27" s="319" t="s">
        <v>63</v>
      </c>
      <c r="F27" s="318">
        <v>11730718</v>
      </c>
      <c r="G27" s="318">
        <v>12466401</v>
      </c>
      <c r="H27" s="319" t="s">
        <v>64</v>
      </c>
      <c r="I27" s="318">
        <v>2948853</v>
      </c>
      <c r="J27" s="318">
        <v>6201900</v>
      </c>
      <c r="K27" s="319" t="s">
        <v>65</v>
      </c>
    </row>
    <row r="28" spans="1:11">
      <c r="A28" s="315" t="s">
        <v>66</v>
      </c>
      <c r="B28" s="320">
        <v>35</v>
      </c>
      <c r="C28" s="313"/>
      <c r="D28" s="313"/>
      <c r="E28" s="313"/>
      <c r="F28" s="313"/>
      <c r="G28" s="313"/>
      <c r="H28" s="313"/>
      <c r="I28" s="313"/>
      <c r="J28" s="313"/>
      <c r="K28" s="313"/>
    </row>
    <row r="29" spans="1:11">
      <c r="A29" s="315" t="s">
        <v>67</v>
      </c>
      <c r="B29" s="320">
        <v>36</v>
      </c>
      <c r="C29" s="318">
        <v>116376</v>
      </c>
      <c r="D29" s="318">
        <v>35000</v>
      </c>
      <c r="E29" s="319" t="s">
        <v>68</v>
      </c>
      <c r="F29" s="318">
        <v>5230113</v>
      </c>
      <c r="G29" s="318">
        <v>5488000</v>
      </c>
      <c r="H29" s="319" t="s">
        <v>69</v>
      </c>
      <c r="I29" s="318">
        <v>101689025</v>
      </c>
      <c r="J29" s="318">
        <v>104393700</v>
      </c>
      <c r="K29" s="319" t="s">
        <v>70</v>
      </c>
    </row>
    <row r="30" spans="1:11">
      <c r="A30" s="315" t="s">
        <v>71</v>
      </c>
      <c r="B30" s="320">
        <v>37</v>
      </c>
      <c r="C30" s="313"/>
      <c r="D30" s="313"/>
      <c r="E30" s="313"/>
      <c r="F30" s="313"/>
      <c r="G30" s="313"/>
      <c r="H30" s="313"/>
      <c r="I30" s="313"/>
      <c r="J30" s="313"/>
      <c r="K30" s="313"/>
    </row>
    <row r="31" spans="1:11">
      <c r="A31" s="315" t="s">
        <v>72</v>
      </c>
      <c r="B31" s="320">
        <v>38</v>
      </c>
      <c r="C31" s="313"/>
      <c r="D31" s="313"/>
      <c r="E31" s="313"/>
      <c r="F31" s="318">
        <v>286786</v>
      </c>
      <c r="G31" s="318">
        <v>307000</v>
      </c>
      <c r="H31" s="319" t="s">
        <v>73</v>
      </c>
      <c r="I31" s="313"/>
      <c r="J31" s="313"/>
      <c r="K31" s="313"/>
    </row>
    <row r="32" spans="1:11">
      <c r="A32" s="315" t="s">
        <v>74</v>
      </c>
      <c r="B32" s="320">
        <v>39</v>
      </c>
      <c r="C32" s="313"/>
      <c r="D32" s="313"/>
      <c r="E32" s="313"/>
      <c r="F32" s="313"/>
      <c r="G32" s="313"/>
      <c r="H32" s="313"/>
      <c r="I32" s="313"/>
      <c r="J32" s="313"/>
      <c r="K32" s="313"/>
    </row>
    <row r="33" spans="1:11">
      <c r="A33" s="315" t="s">
        <v>75</v>
      </c>
      <c r="B33" s="320">
        <v>40</v>
      </c>
      <c r="C33" s="313"/>
      <c r="D33" s="313"/>
      <c r="E33" s="313"/>
      <c r="F33" s="318">
        <v>219385</v>
      </c>
      <c r="G33" s="318">
        <v>252000</v>
      </c>
      <c r="H33" s="319" t="s">
        <v>76</v>
      </c>
      <c r="I33" s="313"/>
      <c r="J33" s="313"/>
      <c r="K33" s="313"/>
    </row>
    <row r="34" spans="1:11">
      <c r="A34" s="315" t="s">
        <v>77</v>
      </c>
      <c r="B34" s="320">
        <v>41</v>
      </c>
      <c r="C34" s="318">
        <v>1414484</v>
      </c>
      <c r="D34" s="318">
        <v>301000</v>
      </c>
      <c r="E34" s="319" t="s">
        <v>78</v>
      </c>
      <c r="F34" s="318">
        <v>5558339</v>
      </c>
      <c r="G34" s="318">
        <v>6152000</v>
      </c>
      <c r="H34" s="319" t="s">
        <v>79</v>
      </c>
      <c r="I34" s="318">
        <v>186325</v>
      </c>
      <c r="J34" s="318">
        <v>750000</v>
      </c>
      <c r="K34" s="319" t="s">
        <v>80</v>
      </c>
    </row>
    <row r="35" spans="1:11">
      <c r="A35" s="315" t="s">
        <v>81</v>
      </c>
      <c r="B35" s="320"/>
      <c r="C35" s="313"/>
      <c r="D35" s="313"/>
      <c r="E35" s="313"/>
      <c r="F35" s="313"/>
      <c r="G35" s="313"/>
      <c r="H35" s="313"/>
      <c r="I35" s="313"/>
      <c r="J35" s="313"/>
      <c r="K35" s="313"/>
    </row>
    <row r="36" spans="1:11">
      <c r="A36" s="315" t="s">
        <v>82</v>
      </c>
      <c r="B36" s="320">
        <v>43</v>
      </c>
      <c r="C36" s="313"/>
      <c r="D36" s="313"/>
      <c r="E36" s="313"/>
      <c r="F36" s="318">
        <v>20191876</v>
      </c>
      <c r="G36" s="318">
        <v>19636000</v>
      </c>
      <c r="H36" s="319" t="s">
        <v>83</v>
      </c>
      <c r="I36" s="313"/>
      <c r="J36" s="313"/>
      <c r="K36" s="313"/>
    </row>
    <row r="37" spans="1:11">
      <c r="A37" s="315" t="s">
        <v>84</v>
      </c>
      <c r="B37" s="320">
        <v>44</v>
      </c>
      <c r="C37" s="313"/>
      <c r="D37" s="313"/>
      <c r="E37" s="313"/>
      <c r="F37" s="318">
        <v>667396</v>
      </c>
      <c r="G37" s="318">
        <v>971000</v>
      </c>
      <c r="H37" s="319" t="s">
        <v>85</v>
      </c>
      <c r="I37" s="313"/>
      <c r="J37" s="313"/>
      <c r="K37" s="313"/>
    </row>
    <row r="38" spans="1:11">
      <c r="A38" s="315" t="s">
        <v>86</v>
      </c>
      <c r="B38" s="320"/>
      <c r="C38" s="313"/>
      <c r="D38" s="313"/>
      <c r="E38" s="313"/>
      <c r="F38" s="313"/>
      <c r="G38" s="313"/>
      <c r="H38" s="313"/>
      <c r="I38" s="313"/>
      <c r="J38" s="313"/>
      <c r="K38" s="313"/>
    </row>
    <row r="39" spans="1:11">
      <c r="A39" s="315" t="s">
        <v>87</v>
      </c>
      <c r="B39" s="320">
        <v>46</v>
      </c>
      <c r="C39" s="318">
        <v>4736860</v>
      </c>
      <c r="D39" s="318">
        <v>11027000</v>
      </c>
      <c r="E39" s="319" t="s">
        <v>88</v>
      </c>
      <c r="F39" s="318">
        <v>42776728</v>
      </c>
      <c r="G39" s="318">
        <v>44890950</v>
      </c>
      <c r="H39" s="319" t="s">
        <v>89</v>
      </c>
      <c r="I39" s="318">
        <v>58938198</v>
      </c>
      <c r="J39" s="318">
        <v>72393088</v>
      </c>
      <c r="K39" s="319" t="s">
        <v>90</v>
      </c>
    </row>
    <row r="40" spans="1:11">
      <c r="A40" s="315" t="s">
        <v>91</v>
      </c>
      <c r="B40" s="320">
        <v>47</v>
      </c>
      <c r="C40" s="313"/>
      <c r="D40" s="313"/>
      <c r="E40" s="313"/>
      <c r="F40" s="318">
        <v>188744829</v>
      </c>
      <c r="G40" s="318">
        <v>188745000</v>
      </c>
      <c r="H40" s="319" t="s">
        <v>9</v>
      </c>
      <c r="I40" s="313"/>
      <c r="J40" s="313"/>
      <c r="K40" s="313"/>
    </row>
    <row r="41" spans="1:11">
      <c r="A41" s="315" t="s">
        <v>92</v>
      </c>
      <c r="B41" s="320">
        <v>48</v>
      </c>
      <c r="C41" s="318">
        <v>53682096</v>
      </c>
      <c r="D41" s="318">
        <v>45000000</v>
      </c>
      <c r="E41" s="319" t="s">
        <v>93</v>
      </c>
      <c r="F41" s="318">
        <v>32438964</v>
      </c>
      <c r="G41" s="318">
        <v>32979000</v>
      </c>
      <c r="H41" s="319" t="s">
        <v>94</v>
      </c>
      <c r="I41" s="318">
        <v>3243025</v>
      </c>
      <c r="J41" s="318">
        <v>5289700</v>
      </c>
      <c r="K41" s="319" t="s">
        <v>95</v>
      </c>
    </row>
    <row r="42" spans="1:11">
      <c r="A42" s="315" t="s">
        <v>96</v>
      </c>
      <c r="B42" s="320"/>
      <c r="C42" s="313"/>
      <c r="D42" s="313"/>
      <c r="E42" s="313"/>
      <c r="F42" s="313"/>
      <c r="G42" s="313"/>
      <c r="H42" s="313"/>
      <c r="I42" s="313"/>
      <c r="J42" s="313"/>
      <c r="K42" s="313"/>
    </row>
    <row r="43" spans="1:11">
      <c r="A43" s="315" t="s">
        <v>97</v>
      </c>
      <c r="B43" s="320">
        <v>50</v>
      </c>
      <c r="C43" s="313"/>
      <c r="D43" s="313"/>
      <c r="E43" s="313"/>
      <c r="F43" s="318">
        <v>40123000</v>
      </c>
      <c r="G43" s="318">
        <v>40123000</v>
      </c>
      <c r="H43" s="319" t="s">
        <v>9</v>
      </c>
      <c r="I43" s="318">
        <v>644616</v>
      </c>
      <c r="J43" s="318">
        <v>3000000</v>
      </c>
      <c r="K43" s="319" t="s">
        <v>98</v>
      </c>
    </row>
    <row r="44" spans="1:11">
      <c r="A44" s="315" t="s">
        <v>99</v>
      </c>
      <c r="B44" s="320">
        <v>51</v>
      </c>
      <c r="C44" s="318">
        <v>98</v>
      </c>
      <c r="D44" s="318">
        <v>0</v>
      </c>
      <c r="E44" s="319" t="s">
        <v>43</v>
      </c>
      <c r="F44" s="318">
        <v>2006842</v>
      </c>
      <c r="G44" s="318">
        <v>2162000</v>
      </c>
      <c r="H44" s="319" t="s">
        <v>100</v>
      </c>
      <c r="I44" s="313"/>
      <c r="J44" s="313"/>
      <c r="K44" s="313"/>
    </row>
    <row r="45" spans="1:11">
      <c r="A45" s="315" t="s">
        <v>101</v>
      </c>
      <c r="B45" s="320">
        <v>52</v>
      </c>
      <c r="C45" s="313"/>
      <c r="D45" s="313"/>
      <c r="E45" s="313"/>
      <c r="F45" s="313"/>
      <c r="G45" s="313"/>
      <c r="H45" s="313"/>
      <c r="I45" s="313"/>
      <c r="J45" s="313"/>
      <c r="K45" s="313"/>
    </row>
    <row r="46" spans="1:11">
      <c r="A46" s="315" t="s">
        <v>102</v>
      </c>
      <c r="B46" s="320"/>
      <c r="C46" s="313"/>
      <c r="D46" s="313"/>
      <c r="E46" s="313"/>
      <c r="F46" s="313"/>
      <c r="G46" s="313"/>
      <c r="H46" s="313"/>
      <c r="I46" s="313"/>
      <c r="J46" s="313"/>
      <c r="K46" s="313"/>
    </row>
    <row r="47" spans="1:11">
      <c r="A47" s="315" t="s">
        <v>103</v>
      </c>
      <c r="B47" s="320">
        <v>54</v>
      </c>
      <c r="C47" s="313"/>
      <c r="D47" s="313"/>
      <c r="E47" s="313"/>
      <c r="F47" s="318">
        <v>1358577</v>
      </c>
      <c r="G47" s="318">
        <v>1400960</v>
      </c>
      <c r="H47" s="319" t="s">
        <v>104</v>
      </c>
      <c r="I47" s="313"/>
      <c r="J47" s="313"/>
      <c r="K47" s="313"/>
    </row>
    <row r="48" spans="1:11">
      <c r="A48" s="315" t="s">
        <v>105</v>
      </c>
      <c r="B48" s="320">
        <v>55</v>
      </c>
      <c r="C48" s="313"/>
      <c r="D48" s="313"/>
      <c r="E48" s="313"/>
      <c r="F48" s="318">
        <v>1239280</v>
      </c>
      <c r="G48" s="318">
        <v>1239280</v>
      </c>
      <c r="H48" s="319" t="s">
        <v>9</v>
      </c>
      <c r="I48" s="318">
        <v>985470</v>
      </c>
      <c r="J48" s="318">
        <v>1280000</v>
      </c>
      <c r="K48" s="319" t="s">
        <v>106</v>
      </c>
    </row>
    <row r="49" spans="1:11">
      <c r="A49" s="315" t="s">
        <v>107</v>
      </c>
      <c r="B49" s="320"/>
      <c r="C49" s="313"/>
      <c r="D49" s="313"/>
      <c r="E49" s="313"/>
      <c r="F49" s="313"/>
      <c r="G49" s="313"/>
      <c r="H49" s="313"/>
      <c r="I49" s="313"/>
      <c r="J49" s="313"/>
      <c r="K49" s="313"/>
    </row>
    <row r="50" spans="1:11">
      <c r="A50" s="315" t="s">
        <v>108</v>
      </c>
      <c r="B50" s="320">
        <v>4</v>
      </c>
      <c r="C50" s="313"/>
      <c r="D50" s="313"/>
      <c r="E50" s="313"/>
      <c r="F50" s="313"/>
      <c r="G50" s="313"/>
      <c r="H50" s="313"/>
      <c r="I50" s="313"/>
      <c r="J50" s="313"/>
      <c r="K50" s="313"/>
    </row>
    <row r="51" spans="1:11">
      <c r="A51" s="315" t="s">
        <v>109</v>
      </c>
      <c r="B51" s="320">
        <v>58</v>
      </c>
      <c r="C51" s="313"/>
      <c r="D51" s="313"/>
      <c r="E51" s="313"/>
      <c r="F51" s="313"/>
      <c r="G51" s="313"/>
      <c r="H51" s="313"/>
      <c r="I51" s="313"/>
      <c r="J51" s="313"/>
      <c r="K51" s="313"/>
    </row>
    <row r="52" spans="1:11">
      <c r="A52" s="315" t="s">
        <v>110</v>
      </c>
      <c r="B52" s="320">
        <v>59</v>
      </c>
      <c r="C52" s="318">
        <v>685130</v>
      </c>
      <c r="D52" s="318">
        <v>0</v>
      </c>
      <c r="E52" s="319" t="s">
        <v>43</v>
      </c>
      <c r="F52" s="318">
        <v>1057071</v>
      </c>
      <c r="G52" s="318">
        <v>1305000</v>
      </c>
      <c r="H52" s="319" t="s">
        <v>111</v>
      </c>
      <c r="I52" s="318">
        <v>194012</v>
      </c>
      <c r="J52" s="318">
        <v>244200</v>
      </c>
      <c r="K52" s="319" t="s">
        <v>112</v>
      </c>
    </row>
    <row r="53" spans="1:11">
      <c r="A53" s="315" t="s">
        <v>113</v>
      </c>
      <c r="B53" s="320">
        <v>60</v>
      </c>
      <c r="C53" s="318">
        <v>77965486</v>
      </c>
      <c r="D53" s="318">
        <v>163452000</v>
      </c>
      <c r="E53" s="319" t="s">
        <v>114</v>
      </c>
      <c r="F53" s="318">
        <v>1184372182</v>
      </c>
      <c r="G53" s="318">
        <v>1208298044</v>
      </c>
      <c r="H53" s="319" t="s">
        <v>115</v>
      </c>
      <c r="I53" s="318">
        <v>81422087</v>
      </c>
      <c r="J53" s="318">
        <v>98175803</v>
      </c>
      <c r="K53" s="319" t="s">
        <v>116</v>
      </c>
    </row>
    <row r="54" spans="1:11">
      <c r="A54" s="315" t="s">
        <v>117</v>
      </c>
      <c r="B54" s="320">
        <v>61</v>
      </c>
      <c r="C54" s="313"/>
      <c r="D54" s="313"/>
      <c r="E54" s="313"/>
      <c r="F54" s="318">
        <v>178959</v>
      </c>
      <c r="G54" s="318">
        <v>229000</v>
      </c>
      <c r="H54" s="319" t="s">
        <v>118</v>
      </c>
      <c r="I54" s="313"/>
      <c r="J54" s="313"/>
      <c r="K54" s="313"/>
    </row>
    <row r="55" spans="1:11">
      <c r="A55" s="315" t="s">
        <v>119</v>
      </c>
      <c r="B55" s="320">
        <v>62</v>
      </c>
      <c r="C55" s="318">
        <v>2286068970</v>
      </c>
      <c r="D55" s="318">
        <v>1796197000</v>
      </c>
      <c r="E55" s="319" t="s">
        <v>120</v>
      </c>
      <c r="F55" s="313"/>
      <c r="G55" s="313"/>
      <c r="H55" s="313"/>
      <c r="I55" s="313"/>
      <c r="J55" s="313"/>
      <c r="K55" s="313"/>
    </row>
    <row r="56" spans="1:11">
      <c r="A56" s="315" t="s">
        <v>121</v>
      </c>
      <c r="B56" s="320"/>
      <c r="C56" s="313"/>
      <c r="D56" s="313"/>
      <c r="E56" s="313"/>
      <c r="F56" s="313"/>
      <c r="G56" s="313"/>
      <c r="H56" s="313"/>
      <c r="I56" s="313"/>
      <c r="J56" s="313"/>
      <c r="K56" s="313"/>
    </row>
    <row r="57" spans="1:11">
      <c r="A57" s="315" t="s">
        <v>122</v>
      </c>
      <c r="B57" s="320"/>
      <c r="C57" s="313"/>
      <c r="D57" s="313"/>
      <c r="E57" s="313"/>
      <c r="F57" s="313"/>
      <c r="G57" s="313"/>
      <c r="H57" s="313"/>
      <c r="I57" s="313"/>
      <c r="J57" s="313"/>
      <c r="K57" s="313"/>
    </row>
    <row r="58" spans="1:11">
      <c r="A58" s="315" t="s">
        <v>123</v>
      </c>
      <c r="B58" s="320">
        <v>65</v>
      </c>
      <c r="C58" s="318">
        <v>1279947</v>
      </c>
      <c r="D58" s="318">
        <v>1794000</v>
      </c>
      <c r="E58" s="319" t="s">
        <v>124</v>
      </c>
      <c r="F58" s="318">
        <v>19770847</v>
      </c>
      <c r="G58" s="318">
        <v>20038000</v>
      </c>
      <c r="H58" s="319" t="s">
        <v>125</v>
      </c>
      <c r="I58" s="318">
        <v>4665400</v>
      </c>
      <c r="J58" s="318">
        <v>7982600</v>
      </c>
      <c r="K58" s="319" t="s">
        <v>126</v>
      </c>
    </row>
    <row r="59" spans="1:11">
      <c r="A59" s="315" t="s">
        <v>127</v>
      </c>
      <c r="B59" s="320">
        <v>66</v>
      </c>
      <c r="C59" s="318">
        <v>346347</v>
      </c>
      <c r="D59" s="318">
        <v>293000</v>
      </c>
      <c r="E59" s="319" t="s">
        <v>128</v>
      </c>
      <c r="F59" s="318">
        <v>7327657</v>
      </c>
      <c r="G59" s="318">
        <v>7013000</v>
      </c>
      <c r="H59" s="319" t="s">
        <v>129</v>
      </c>
      <c r="I59" s="318">
        <v>12998449</v>
      </c>
      <c r="J59" s="318">
        <v>12473500</v>
      </c>
      <c r="K59" s="319" t="s">
        <v>130</v>
      </c>
    </row>
    <row r="60" spans="1:11">
      <c r="A60" s="315" t="s">
        <v>131</v>
      </c>
      <c r="B60" s="320">
        <v>67</v>
      </c>
      <c r="C60" s="313"/>
      <c r="D60" s="313"/>
      <c r="E60" s="313"/>
      <c r="F60" s="318">
        <v>604843</v>
      </c>
      <c r="G60" s="318">
        <v>745000</v>
      </c>
      <c r="H60" s="319" t="s">
        <v>132</v>
      </c>
      <c r="I60" s="318">
        <v>3008712</v>
      </c>
      <c r="J60" s="318">
        <v>3008712</v>
      </c>
      <c r="K60" s="319" t="s">
        <v>9</v>
      </c>
    </row>
    <row r="61" spans="1:11">
      <c r="A61" s="315" t="s">
        <v>133</v>
      </c>
      <c r="B61" s="320">
        <v>68</v>
      </c>
      <c r="C61" s="318">
        <v>210</v>
      </c>
      <c r="D61" s="318">
        <v>0</v>
      </c>
      <c r="E61" s="319" t="s">
        <v>43</v>
      </c>
      <c r="F61" s="318">
        <v>3346528</v>
      </c>
      <c r="G61" s="318">
        <v>3448000</v>
      </c>
      <c r="H61" s="319" t="s">
        <v>134</v>
      </c>
      <c r="I61" s="313"/>
      <c r="J61" s="313"/>
      <c r="K61" s="313"/>
    </row>
    <row r="62" spans="1:11">
      <c r="A62" s="315" t="s">
        <v>135</v>
      </c>
      <c r="B62" s="320">
        <v>69</v>
      </c>
      <c r="C62" s="318">
        <v>804</v>
      </c>
      <c r="D62" s="318">
        <v>0</v>
      </c>
      <c r="E62" s="319" t="s">
        <v>43</v>
      </c>
      <c r="F62" s="318">
        <v>4504628</v>
      </c>
      <c r="G62" s="318">
        <v>4602000</v>
      </c>
      <c r="H62" s="319" t="s">
        <v>136</v>
      </c>
      <c r="I62" s="313"/>
      <c r="J62" s="318">
        <v>27000</v>
      </c>
      <c r="K62" s="313"/>
    </row>
    <row r="63" spans="1:11">
      <c r="A63" s="315" t="s">
        <v>137</v>
      </c>
      <c r="B63" s="320">
        <v>70</v>
      </c>
      <c r="C63" s="313"/>
      <c r="D63" s="313"/>
      <c r="E63" s="313"/>
      <c r="F63" s="318">
        <v>1897445</v>
      </c>
      <c r="G63" s="318">
        <v>3600000</v>
      </c>
      <c r="H63" s="319" t="s">
        <v>138</v>
      </c>
      <c r="I63" s="318">
        <v>6000000</v>
      </c>
      <c r="J63" s="318">
        <v>6000000</v>
      </c>
      <c r="K63" s="319" t="s">
        <v>9</v>
      </c>
    </row>
    <row r="64" spans="1:11">
      <c r="A64" s="315" t="s">
        <v>139</v>
      </c>
      <c r="B64" s="320">
        <v>71</v>
      </c>
      <c r="C64" s="313"/>
      <c r="D64" s="313"/>
      <c r="E64" s="313"/>
      <c r="F64" s="318">
        <v>1183508</v>
      </c>
      <c r="G64" s="318">
        <v>1471000</v>
      </c>
      <c r="H64" s="319" t="s">
        <v>140</v>
      </c>
      <c r="I64" s="313"/>
      <c r="J64" s="313"/>
      <c r="K64" s="313"/>
    </row>
    <row r="65" spans="1:11">
      <c r="A65" s="315" t="s">
        <v>141</v>
      </c>
      <c r="B65" s="320">
        <v>72</v>
      </c>
      <c r="C65" s="318">
        <v>270</v>
      </c>
      <c r="D65" s="318">
        <v>5000</v>
      </c>
      <c r="E65" s="319" t="s">
        <v>142</v>
      </c>
      <c r="F65" s="318">
        <v>5998395</v>
      </c>
      <c r="G65" s="318">
        <v>6491000</v>
      </c>
      <c r="H65" s="319" t="s">
        <v>143</v>
      </c>
      <c r="I65" s="318">
        <v>221123</v>
      </c>
      <c r="J65" s="318">
        <v>300000</v>
      </c>
      <c r="K65" s="319" t="s">
        <v>144</v>
      </c>
    </row>
    <row r="66" spans="1:11">
      <c r="A66" s="315" t="s">
        <v>145</v>
      </c>
      <c r="B66" s="320">
        <v>73</v>
      </c>
      <c r="C66" s="318">
        <v>2686605</v>
      </c>
      <c r="D66" s="318">
        <v>2670000</v>
      </c>
      <c r="E66" s="319" t="s">
        <v>146</v>
      </c>
      <c r="F66" s="318">
        <v>11887688</v>
      </c>
      <c r="G66" s="318">
        <v>12673000</v>
      </c>
      <c r="H66" s="319" t="s">
        <v>147</v>
      </c>
      <c r="I66" s="318">
        <v>4231818</v>
      </c>
      <c r="J66" s="318">
        <v>5836000</v>
      </c>
      <c r="K66" s="319" t="s">
        <v>148</v>
      </c>
    </row>
    <row r="67" spans="1:11">
      <c r="A67" s="315" t="s">
        <v>149</v>
      </c>
      <c r="B67" s="320">
        <v>74</v>
      </c>
      <c r="C67" s="313"/>
      <c r="D67" s="313"/>
      <c r="E67" s="313"/>
      <c r="F67" s="318">
        <v>607520</v>
      </c>
      <c r="G67" s="318">
        <v>669000</v>
      </c>
      <c r="H67" s="319" t="s">
        <v>150</v>
      </c>
      <c r="I67" s="313"/>
      <c r="J67" s="313"/>
      <c r="K67" s="313"/>
    </row>
    <row r="68" spans="1:11">
      <c r="A68" s="315" t="s">
        <v>151</v>
      </c>
      <c r="B68" s="320">
        <v>75</v>
      </c>
      <c r="C68" s="313"/>
      <c r="D68" s="313"/>
      <c r="E68" s="313"/>
      <c r="F68" s="318">
        <v>11616219</v>
      </c>
      <c r="G68" s="318">
        <v>11670000</v>
      </c>
      <c r="H68" s="319" t="s">
        <v>152</v>
      </c>
      <c r="I68" s="313"/>
      <c r="J68" s="313"/>
      <c r="K68" s="313"/>
    </row>
    <row r="69" spans="1:11">
      <c r="A69" s="315" t="s">
        <v>153</v>
      </c>
      <c r="B69" s="320">
        <v>76</v>
      </c>
      <c r="C69" s="318">
        <v>2706</v>
      </c>
      <c r="D69" s="318">
        <v>3000</v>
      </c>
      <c r="E69" s="319" t="s">
        <v>154</v>
      </c>
      <c r="F69" s="318">
        <v>12851045</v>
      </c>
      <c r="G69" s="318">
        <v>12927000</v>
      </c>
      <c r="H69" s="319" t="s">
        <v>155</v>
      </c>
      <c r="I69" s="318">
        <v>152352</v>
      </c>
      <c r="J69" s="318">
        <v>200000</v>
      </c>
      <c r="K69" s="319" t="s">
        <v>156</v>
      </c>
    </row>
    <row r="70" spans="1:11">
      <c r="A70" s="315" t="s">
        <v>157</v>
      </c>
      <c r="B70" s="320">
        <v>77</v>
      </c>
      <c r="C70" s="318">
        <v>8275</v>
      </c>
      <c r="D70" s="318">
        <v>10000</v>
      </c>
      <c r="E70" s="319" t="s">
        <v>158</v>
      </c>
      <c r="F70" s="318">
        <v>4373115</v>
      </c>
      <c r="G70" s="318">
        <v>4534557</v>
      </c>
      <c r="H70" s="319" t="s">
        <v>159</v>
      </c>
      <c r="I70" s="318">
        <v>395387</v>
      </c>
      <c r="J70" s="318">
        <v>785000</v>
      </c>
      <c r="K70" s="319" t="s">
        <v>160</v>
      </c>
    </row>
    <row r="71" spans="1:11">
      <c r="A71" s="315" t="s">
        <v>161</v>
      </c>
      <c r="B71" s="320">
        <v>78</v>
      </c>
      <c r="C71" s="318">
        <v>16865351</v>
      </c>
      <c r="D71" s="318">
        <v>38121000</v>
      </c>
      <c r="E71" s="319" t="s">
        <v>162</v>
      </c>
      <c r="F71" s="318">
        <v>8343796</v>
      </c>
      <c r="G71" s="318">
        <v>8432550</v>
      </c>
      <c r="H71" s="319" t="s">
        <v>27</v>
      </c>
      <c r="I71" s="318">
        <v>2046876</v>
      </c>
      <c r="J71" s="318">
        <v>2517176</v>
      </c>
      <c r="K71" s="319" t="s">
        <v>163</v>
      </c>
    </row>
    <row r="72" spans="1:11">
      <c r="A72" s="315" t="s">
        <v>164</v>
      </c>
      <c r="B72" s="320">
        <v>79</v>
      </c>
      <c r="C72" s="313"/>
      <c r="D72" s="313"/>
      <c r="E72" s="313"/>
      <c r="F72" s="313"/>
      <c r="G72" s="313"/>
      <c r="H72" s="313"/>
      <c r="I72" s="313"/>
      <c r="J72" s="313"/>
      <c r="K72" s="313"/>
    </row>
    <row r="73" spans="1:11">
      <c r="A73" s="315" t="s">
        <v>165</v>
      </c>
      <c r="B73" s="320">
        <v>80</v>
      </c>
      <c r="C73" s="318">
        <v>10</v>
      </c>
      <c r="D73" s="318">
        <v>0</v>
      </c>
      <c r="E73" s="319" t="s">
        <v>43</v>
      </c>
      <c r="F73" s="318">
        <v>1276289</v>
      </c>
      <c r="G73" s="318">
        <v>1291000</v>
      </c>
      <c r="H73" s="319" t="s">
        <v>166</v>
      </c>
      <c r="I73" s="313"/>
      <c r="J73" s="313"/>
      <c r="K73" s="313"/>
    </row>
    <row r="74" spans="1:11">
      <c r="A74" s="315" t="s">
        <v>167</v>
      </c>
      <c r="B74" s="320">
        <v>81</v>
      </c>
      <c r="C74" s="318">
        <v>8903</v>
      </c>
      <c r="D74" s="318">
        <v>3000</v>
      </c>
      <c r="E74" s="319" t="s">
        <v>168</v>
      </c>
      <c r="F74" s="318">
        <v>8048217</v>
      </c>
      <c r="G74" s="318">
        <v>10056000</v>
      </c>
      <c r="H74" s="319" t="s">
        <v>169</v>
      </c>
      <c r="I74" s="318">
        <v>1212375</v>
      </c>
      <c r="J74" s="318">
        <v>1800000</v>
      </c>
      <c r="K74" s="319" t="s">
        <v>170</v>
      </c>
    </row>
    <row r="75" spans="1:11">
      <c r="A75" s="315" t="s">
        <v>171</v>
      </c>
      <c r="B75" s="320"/>
      <c r="C75" s="313"/>
      <c r="D75" s="313"/>
      <c r="E75" s="313"/>
      <c r="F75" s="313"/>
      <c r="G75" s="313"/>
      <c r="H75" s="313"/>
      <c r="I75" s="313"/>
      <c r="J75" s="313"/>
      <c r="K75" s="313"/>
    </row>
    <row r="76" spans="1:11">
      <c r="A76" s="315" t="s">
        <v>172</v>
      </c>
      <c r="B76" s="320">
        <v>83</v>
      </c>
      <c r="C76" s="318">
        <v>160215987</v>
      </c>
      <c r="D76" s="318">
        <v>163036000</v>
      </c>
      <c r="E76" s="319" t="s">
        <v>173</v>
      </c>
      <c r="F76" s="318">
        <v>17364308</v>
      </c>
      <c r="G76" s="318">
        <v>20303000</v>
      </c>
      <c r="H76" s="319" t="s">
        <v>174</v>
      </c>
      <c r="I76" s="318">
        <v>1680053</v>
      </c>
      <c r="J76" s="318">
        <v>1680053</v>
      </c>
      <c r="K76" s="319" t="s">
        <v>9</v>
      </c>
    </row>
    <row r="77" spans="1:11">
      <c r="A77" s="315" t="s">
        <v>175</v>
      </c>
      <c r="B77" s="320">
        <v>84</v>
      </c>
      <c r="C77" s="313"/>
      <c r="D77" s="313"/>
      <c r="E77" s="313"/>
      <c r="F77" s="318">
        <v>25077945</v>
      </c>
      <c r="G77" s="318">
        <v>25000000</v>
      </c>
      <c r="H77" s="319" t="s">
        <v>176</v>
      </c>
      <c r="I77" s="318">
        <v>4000000</v>
      </c>
      <c r="J77" s="318">
        <v>4000000</v>
      </c>
      <c r="K77" s="319" t="s">
        <v>9</v>
      </c>
    </row>
    <row r="78" spans="1:11">
      <c r="A78" s="315" t="s">
        <v>177</v>
      </c>
      <c r="B78" s="320">
        <v>85</v>
      </c>
      <c r="C78" s="318">
        <v>219365</v>
      </c>
      <c r="D78" s="318">
        <v>0</v>
      </c>
      <c r="E78" s="319" t="s">
        <v>43</v>
      </c>
      <c r="F78" s="318">
        <v>2431686</v>
      </c>
      <c r="G78" s="318">
        <v>3973500</v>
      </c>
      <c r="H78" s="319" t="s">
        <v>178</v>
      </c>
      <c r="I78" s="318">
        <v>1119316</v>
      </c>
      <c r="J78" s="318">
        <v>1840050</v>
      </c>
      <c r="K78" s="319" t="s">
        <v>179</v>
      </c>
    </row>
    <row r="79" spans="1:11">
      <c r="A79" s="315" t="s">
        <v>180</v>
      </c>
      <c r="B79" s="320">
        <v>86</v>
      </c>
      <c r="C79" s="313"/>
      <c r="D79" s="313"/>
      <c r="E79" s="313"/>
      <c r="F79" s="318">
        <v>2492846</v>
      </c>
      <c r="G79" s="318">
        <v>3149000</v>
      </c>
      <c r="H79" s="319" t="s">
        <v>181</v>
      </c>
      <c r="I79" s="318">
        <v>187046</v>
      </c>
      <c r="J79" s="318">
        <v>600000</v>
      </c>
      <c r="K79" s="319" t="s">
        <v>182</v>
      </c>
    </row>
    <row r="80" spans="1:11">
      <c r="A80" s="315" t="s">
        <v>183</v>
      </c>
      <c r="B80" s="320"/>
      <c r="C80" s="313"/>
      <c r="D80" s="313"/>
      <c r="E80" s="313"/>
      <c r="F80" s="313"/>
      <c r="G80" s="313"/>
      <c r="H80" s="313"/>
      <c r="I80" s="313"/>
      <c r="J80" s="313"/>
      <c r="K80" s="313"/>
    </row>
    <row r="81" spans="1:11">
      <c r="A81" s="315" t="s">
        <v>184</v>
      </c>
      <c r="B81" s="320">
        <v>88</v>
      </c>
      <c r="C81" s="313"/>
      <c r="D81" s="313"/>
      <c r="E81" s="313"/>
      <c r="F81" s="318">
        <v>36520621</v>
      </c>
      <c r="G81" s="318">
        <v>36198454</v>
      </c>
      <c r="H81" s="319" t="s">
        <v>185</v>
      </c>
      <c r="I81" s="313"/>
      <c r="J81" s="313"/>
      <c r="K81" s="313"/>
    </row>
    <row r="82" spans="1:11">
      <c r="A82" s="315" t="s">
        <v>186</v>
      </c>
      <c r="B82" s="320">
        <v>89</v>
      </c>
      <c r="C82" s="318">
        <v>2237674</v>
      </c>
      <c r="D82" s="318">
        <v>835000</v>
      </c>
      <c r="E82" s="319" t="s">
        <v>187</v>
      </c>
      <c r="F82" s="318">
        <v>2351020</v>
      </c>
      <c r="G82" s="318">
        <v>2492430</v>
      </c>
      <c r="H82" s="319" t="s">
        <v>188</v>
      </c>
      <c r="I82" s="313"/>
      <c r="J82" s="313"/>
      <c r="K82" s="313"/>
    </row>
    <row r="83" spans="1:11">
      <c r="A83" s="315" t="s">
        <v>189</v>
      </c>
      <c r="B83" s="320"/>
      <c r="C83" s="313"/>
      <c r="D83" s="313"/>
      <c r="E83" s="313"/>
      <c r="F83" s="313"/>
      <c r="G83" s="313"/>
      <c r="H83" s="313"/>
      <c r="I83" s="313"/>
      <c r="J83" s="313"/>
      <c r="K83" s="313"/>
    </row>
    <row r="84" spans="1:11">
      <c r="A84" s="315" t="s">
        <v>190</v>
      </c>
      <c r="B84" s="320">
        <v>91</v>
      </c>
      <c r="C84" s="318">
        <v>8815988</v>
      </c>
      <c r="D84" s="318">
        <v>0</v>
      </c>
      <c r="E84" s="319" t="s">
        <v>43</v>
      </c>
      <c r="F84" s="313"/>
      <c r="G84" s="313"/>
      <c r="H84" s="313"/>
      <c r="I84" s="318">
        <v>3382690</v>
      </c>
      <c r="J84" s="318">
        <v>6100000</v>
      </c>
      <c r="K84" s="319" t="s">
        <v>191</v>
      </c>
    </row>
    <row r="85" spans="1:11">
      <c r="A85" s="315" t="s">
        <v>192</v>
      </c>
      <c r="B85" s="320">
        <v>92</v>
      </c>
      <c r="C85" s="318">
        <v>60</v>
      </c>
      <c r="D85" s="318">
        <v>0</v>
      </c>
      <c r="E85" s="319" t="s">
        <v>43</v>
      </c>
      <c r="F85" s="318">
        <v>170112</v>
      </c>
      <c r="G85" s="318">
        <v>244000</v>
      </c>
      <c r="H85" s="319" t="s">
        <v>193</v>
      </c>
      <c r="I85" s="313"/>
      <c r="J85" s="313"/>
      <c r="K85" s="313"/>
    </row>
    <row r="86" spans="1:11">
      <c r="A86" s="315" t="s">
        <v>194</v>
      </c>
      <c r="B86" s="320"/>
      <c r="C86" s="313"/>
      <c r="D86" s="313"/>
      <c r="E86" s="313"/>
      <c r="F86" s="313"/>
      <c r="G86" s="313"/>
      <c r="H86" s="313"/>
      <c r="I86" s="313"/>
      <c r="J86" s="313"/>
      <c r="K86" s="313"/>
    </row>
    <row r="87" spans="1:11">
      <c r="A87" s="313"/>
      <c r="B87" s="322" t="s">
        <v>195</v>
      </c>
      <c r="C87" s="313"/>
      <c r="D87" s="321">
        <v>2371615000</v>
      </c>
      <c r="E87" s="313"/>
      <c r="F87" s="313"/>
      <c r="G87" s="321">
        <v>3329194000</v>
      </c>
      <c r="H87" s="313"/>
      <c r="I87" s="321">
        <v>327333358</v>
      </c>
      <c r="J87" s="321">
        <v>394999999</v>
      </c>
      <c r="K87" s="3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</sheetPr>
  <dimension ref="A1:L59"/>
  <sheetViews>
    <sheetView rightToLeft="1" topLeftCell="A4" workbookViewId="0">
      <selection activeCell="N60" sqref="N60"/>
    </sheetView>
  </sheetViews>
  <sheetFormatPr defaultRowHeight="12.75"/>
  <sheetData>
    <row r="1" spans="1:12">
      <c r="A1" s="253" t="s">
        <v>196</v>
      </c>
    </row>
    <row r="3" spans="1:12">
      <c r="A3" t="s">
        <v>197</v>
      </c>
      <c r="B3" t="s">
        <v>198</v>
      </c>
      <c r="C3" t="s">
        <v>199</v>
      </c>
      <c r="D3" t="s">
        <v>200</v>
      </c>
      <c r="E3" t="s">
        <v>201</v>
      </c>
      <c r="F3" t="s">
        <v>202</v>
      </c>
      <c r="G3" t="s">
        <v>203</v>
      </c>
      <c r="H3" t="s">
        <v>204</v>
      </c>
      <c r="I3" t="s">
        <v>205</v>
      </c>
      <c r="J3" t="s">
        <v>206</v>
      </c>
      <c r="K3" t="s">
        <v>207</v>
      </c>
      <c r="L3" t="s">
        <v>208</v>
      </c>
    </row>
    <row r="4" spans="1:12">
      <c r="A4" s="262" t="s">
        <v>209</v>
      </c>
      <c r="B4" s="262">
        <v>11</v>
      </c>
      <c r="C4" s="263">
        <v>3884385</v>
      </c>
      <c r="D4" s="263">
        <v>3588210</v>
      </c>
      <c r="E4" s="263">
        <v>111755</v>
      </c>
      <c r="F4" s="263">
        <v>30515</v>
      </c>
      <c r="G4" s="263">
        <v>5255</v>
      </c>
      <c r="H4" s="263">
        <v>10500000</v>
      </c>
      <c r="I4" s="263">
        <v>0</v>
      </c>
      <c r="J4" s="263">
        <v>18120121</v>
      </c>
      <c r="K4" s="263">
        <v>18128000</v>
      </c>
      <c r="L4" s="263">
        <v>19222655</v>
      </c>
    </row>
    <row r="5" spans="1:12">
      <c r="A5" s="262" t="s">
        <v>210</v>
      </c>
      <c r="B5" s="262">
        <v>12</v>
      </c>
      <c r="C5" s="263">
        <v>396845222</v>
      </c>
      <c r="D5" s="263">
        <v>27122900</v>
      </c>
      <c r="E5" s="263">
        <v>37109397</v>
      </c>
      <c r="F5" s="263">
        <v>21163146</v>
      </c>
      <c r="G5" s="263">
        <v>49702851</v>
      </c>
      <c r="H5" s="263">
        <v>0</v>
      </c>
      <c r="I5" s="263">
        <v>1268201</v>
      </c>
      <c r="J5" s="263">
        <v>533211717</v>
      </c>
      <c r="K5" s="263">
        <v>482050000</v>
      </c>
      <c r="L5" s="263">
        <v>521881353</v>
      </c>
    </row>
    <row r="6" spans="1:12">
      <c r="A6" s="262" t="s">
        <v>211</v>
      </c>
      <c r="B6" s="262">
        <v>13</v>
      </c>
      <c r="C6" s="263">
        <v>315880353</v>
      </c>
      <c r="D6" s="263">
        <v>19589405</v>
      </c>
      <c r="E6" s="263">
        <v>8317214</v>
      </c>
      <c r="F6" s="263">
        <v>3835764</v>
      </c>
      <c r="G6" s="263">
        <v>6078569</v>
      </c>
      <c r="H6" s="263">
        <v>0</v>
      </c>
      <c r="I6" s="263">
        <v>0</v>
      </c>
      <c r="J6" s="263">
        <v>353701306</v>
      </c>
      <c r="K6" s="263">
        <v>352756000</v>
      </c>
      <c r="L6" s="263">
        <v>357208194</v>
      </c>
    </row>
    <row r="7" spans="1:12">
      <c r="A7" s="262" t="s">
        <v>212</v>
      </c>
      <c r="B7" s="262">
        <v>14</v>
      </c>
      <c r="C7" s="263">
        <v>0</v>
      </c>
      <c r="D7" s="263">
        <v>0</v>
      </c>
      <c r="E7" s="263">
        <v>0</v>
      </c>
      <c r="F7" s="263">
        <v>0</v>
      </c>
      <c r="G7" s="263">
        <v>0</v>
      </c>
      <c r="H7" s="263">
        <v>41616000</v>
      </c>
      <c r="I7" s="263">
        <v>0</v>
      </c>
      <c r="J7" s="263">
        <v>41616000</v>
      </c>
      <c r="K7" s="263">
        <v>41616000</v>
      </c>
      <c r="L7" s="263">
        <v>34842000</v>
      </c>
    </row>
    <row r="8" spans="1:12">
      <c r="A8" s="262" t="s">
        <v>213</v>
      </c>
      <c r="B8" s="262">
        <v>15</v>
      </c>
      <c r="C8" s="263">
        <v>2044627</v>
      </c>
      <c r="D8" s="263">
        <v>349765</v>
      </c>
      <c r="E8" s="263">
        <v>15874</v>
      </c>
      <c r="F8" s="263">
        <v>10671</v>
      </c>
      <c r="G8" s="263">
        <v>15001</v>
      </c>
      <c r="H8" s="263">
        <v>0</v>
      </c>
      <c r="I8" s="263">
        <v>0</v>
      </c>
      <c r="J8" s="263">
        <v>2435938</v>
      </c>
      <c r="K8" s="263">
        <v>2483000</v>
      </c>
      <c r="L8" s="263">
        <v>2530528</v>
      </c>
    </row>
    <row r="9" spans="1:12">
      <c r="A9" s="262" t="s">
        <v>214</v>
      </c>
      <c r="B9" s="262">
        <v>16</v>
      </c>
      <c r="C9" s="263">
        <v>21044772</v>
      </c>
      <c r="D9" s="263">
        <v>7731385</v>
      </c>
      <c r="E9" s="263">
        <v>467043</v>
      </c>
      <c r="F9" s="263">
        <v>290095</v>
      </c>
      <c r="G9" s="263">
        <v>537238</v>
      </c>
      <c r="H9" s="263">
        <v>0</v>
      </c>
      <c r="I9" s="263">
        <v>28152</v>
      </c>
      <c r="J9" s="263">
        <v>30098686</v>
      </c>
      <c r="K9" s="263">
        <v>29249119</v>
      </c>
      <c r="L9" s="263">
        <v>30567635</v>
      </c>
    </row>
    <row r="10" spans="1:12">
      <c r="A10" s="262" t="s">
        <v>215</v>
      </c>
      <c r="B10" s="262">
        <v>17</v>
      </c>
      <c r="C10" s="263">
        <v>781448</v>
      </c>
      <c r="D10" s="263">
        <v>19501</v>
      </c>
      <c r="E10" s="263">
        <v>8433</v>
      </c>
      <c r="F10" s="263">
        <v>1690</v>
      </c>
      <c r="G10" s="263">
        <v>4338</v>
      </c>
      <c r="H10" s="263">
        <v>0</v>
      </c>
      <c r="I10" s="263">
        <v>0</v>
      </c>
      <c r="J10" s="263">
        <v>815409</v>
      </c>
      <c r="K10" s="263">
        <v>815410</v>
      </c>
      <c r="L10" s="263">
        <v>878289</v>
      </c>
    </row>
    <row r="11" spans="1:12">
      <c r="A11" s="262" t="s">
        <v>216</v>
      </c>
      <c r="B11" s="262">
        <v>18</v>
      </c>
      <c r="C11" s="263">
        <v>8843202</v>
      </c>
      <c r="D11" s="263">
        <v>2430888</v>
      </c>
      <c r="E11" s="263">
        <v>108122</v>
      </c>
      <c r="F11" s="263">
        <v>47160</v>
      </c>
      <c r="G11" s="263">
        <v>94510</v>
      </c>
      <c r="H11" s="263">
        <v>14942</v>
      </c>
      <c r="I11" s="263">
        <v>55000</v>
      </c>
      <c r="J11" s="263">
        <v>11593824</v>
      </c>
      <c r="K11" s="263">
        <v>11686851</v>
      </c>
      <c r="L11" s="263">
        <v>12169486</v>
      </c>
    </row>
    <row r="12" spans="1:12">
      <c r="A12" s="262" t="s">
        <v>217</v>
      </c>
      <c r="B12" s="262">
        <v>21</v>
      </c>
      <c r="C12" s="263">
        <v>280273347</v>
      </c>
      <c r="D12" s="263">
        <v>37390621</v>
      </c>
      <c r="E12" s="263">
        <v>3864861</v>
      </c>
      <c r="F12" s="263">
        <v>1634732</v>
      </c>
      <c r="G12" s="263">
        <v>1821943</v>
      </c>
      <c r="H12" s="263">
        <v>0</v>
      </c>
      <c r="I12" s="263">
        <v>75000</v>
      </c>
      <c r="J12" s="263">
        <v>325060502</v>
      </c>
      <c r="K12" s="263">
        <v>321186000</v>
      </c>
      <c r="L12" s="263">
        <v>334558748</v>
      </c>
    </row>
    <row r="13" spans="1:12">
      <c r="A13" s="262" t="s">
        <v>218</v>
      </c>
      <c r="B13" s="262">
        <v>22</v>
      </c>
      <c r="C13" s="263">
        <v>144873918</v>
      </c>
      <c r="D13" s="263">
        <v>28835530</v>
      </c>
      <c r="E13" s="263">
        <v>63803490</v>
      </c>
      <c r="F13" s="263">
        <v>318970</v>
      </c>
      <c r="G13" s="263">
        <v>2926949</v>
      </c>
      <c r="H13" s="263">
        <v>0</v>
      </c>
      <c r="I13" s="263">
        <v>0</v>
      </c>
      <c r="J13" s="263">
        <v>240758857</v>
      </c>
      <c r="K13" s="263">
        <v>256937000</v>
      </c>
      <c r="L13" s="263">
        <v>261116093</v>
      </c>
    </row>
    <row r="14" spans="1:12">
      <c r="A14" s="262" t="s">
        <v>219</v>
      </c>
      <c r="B14" s="262">
        <v>23</v>
      </c>
      <c r="C14" s="263">
        <v>8176967</v>
      </c>
      <c r="D14" s="263">
        <v>1782645</v>
      </c>
      <c r="E14" s="263">
        <v>214908</v>
      </c>
      <c r="F14" s="263">
        <v>41594</v>
      </c>
      <c r="G14" s="263">
        <v>114420</v>
      </c>
      <c r="H14" s="263">
        <v>0</v>
      </c>
      <c r="I14" s="263">
        <v>0</v>
      </c>
      <c r="J14" s="263">
        <v>10330535</v>
      </c>
      <c r="K14" s="263">
        <v>10334050</v>
      </c>
      <c r="L14" s="263">
        <v>10756348</v>
      </c>
    </row>
    <row r="15" spans="1:12">
      <c r="A15" s="262" t="s">
        <v>220</v>
      </c>
      <c r="B15" s="262">
        <v>24</v>
      </c>
      <c r="C15" s="263">
        <v>0</v>
      </c>
      <c r="D15" s="263">
        <v>0</v>
      </c>
      <c r="E15" s="263">
        <v>0</v>
      </c>
      <c r="F15" s="263">
        <v>0</v>
      </c>
      <c r="G15" s="263">
        <v>0</v>
      </c>
      <c r="H15" s="263">
        <v>0</v>
      </c>
      <c r="I15" s="263">
        <v>0</v>
      </c>
      <c r="J15" s="263">
        <v>0</v>
      </c>
      <c r="K15" s="263">
        <v>0</v>
      </c>
      <c r="L15" s="263">
        <v>6034407</v>
      </c>
    </row>
    <row r="16" spans="1:12">
      <c r="A16" s="262" t="s">
        <v>221</v>
      </c>
      <c r="B16" s="262">
        <v>26</v>
      </c>
      <c r="C16" s="263">
        <v>3562459</v>
      </c>
      <c r="D16" s="263">
        <v>4059526</v>
      </c>
      <c r="E16" s="263">
        <v>57393</v>
      </c>
      <c r="F16" s="263">
        <v>89131</v>
      </c>
      <c r="G16" s="263">
        <v>408152</v>
      </c>
      <c r="H16" s="263">
        <v>2007315</v>
      </c>
      <c r="I16" s="263">
        <v>2177458</v>
      </c>
      <c r="J16" s="263">
        <v>12361435</v>
      </c>
      <c r="K16" s="263">
        <v>12369000</v>
      </c>
      <c r="L16" s="263">
        <v>12183012</v>
      </c>
    </row>
    <row r="17" spans="1:12">
      <c r="A17" s="262" t="s">
        <v>222</v>
      </c>
      <c r="B17" s="262">
        <v>28</v>
      </c>
      <c r="C17" s="263">
        <v>983349</v>
      </c>
      <c r="D17" s="263">
        <v>427367</v>
      </c>
      <c r="E17" s="263">
        <v>65244</v>
      </c>
      <c r="F17" s="263">
        <v>105171</v>
      </c>
      <c r="G17" s="263">
        <v>219299</v>
      </c>
      <c r="H17" s="263">
        <v>0</v>
      </c>
      <c r="I17" s="263">
        <v>0</v>
      </c>
      <c r="J17" s="263">
        <v>1800431</v>
      </c>
      <c r="K17" s="263">
        <v>1876000</v>
      </c>
      <c r="L17" s="263">
        <v>1831514</v>
      </c>
    </row>
    <row r="18" spans="1:12">
      <c r="A18" s="262" t="s">
        <v>223</v>
      </c>
      <c r="B18" s="262">
        <v>29</v>
      </c>
      <c r="C18" s="263">
        <v>12232393</v>
      </c>
      <c r="D18" s="263">
        <v>2883923</v>
      </c>
      <c r="E18" s="263">
        <v>200880</v>
      </c>
      <c r="F18" s="263">
        <v>77341</v>
      </c>
      <c r="G18" s="263">
        <v>177340</v>
      </c>
      <c r="H18" s="263">
        <v>0</v>
      </c>
      <c r="I18" s="263">
        <v>319720</v>
      </c>
      <c r="J18" s="263">
        <v>15891596</v>
      </c>
      <c r="K18" s="263">
        <v>16025000</v>
      </c>
      <c r="L18" s="263">
        <v>10691886</v>
      </c>
    </row>
    <row r="19" spans="1:12">
      <c r="A19" s="262" t="s">
        <v>215</v>
      </c>
      <c r="B19" s="262">
        <v>30</v>
      </c>
      <c r="C19" s="263">
        <v>747653</v>
      </c>
      <c r="D19" s="263">
        <v>304921</v>
      </c>
      <c r="E19" s="263">
        <v>4336</v>
      </c>
      <c r="F19" s="263">
        <v>3697</v>
      </c>
      <c r="G19" s="263">
        <v>1833</v>
      </c>
      <c r="H19" s="263">
        <v>0</v>
      </c>
      <c r="I19" s="263">
        <v>0</v>
      </c>
      <c r="J19" s="263">
        <v>1062441</v>
      </c>
      <c r="K19" s="263">
        <v>1069750</v>
      </c>
      <c r="L19" s="263">
        <v>1009362</v>
      </c>
    </row>
    <row r="20" spans="1:12">
      <c r="A20" s="262" t="s">
        <v>224</v>
      </c>
      <c r="B20" s="262">
        <v>31</v>
      </c>
      <c r="C20" s="263">
        <v>215681</v>
      </c>
      <c r="D20" s="263">
        <v>79566</v>
      </c>
      <c r="E20" s="263">
        <v>1088</v>
      </c>
      <c r="F20" s="263">
        <v>0</v>
      </c>
      <c r="G20" s="263">
        <v>0</v>
      </c>
      <c r="H20" s="263">
        <v>0</v>
      </c>
      <c r="I20" s="263">
        <v>0</v>
      </c>
      <c r="J20" s="263">
        <v>296336</v>
      </c>
      <c r="K20" s="263">
        <v>307000</v>
      </c>
      <c r="L20" s="263">
        <v>283710</v>
      </c>
    </row>
    <row r="21" spans="1:12">
      <c r="A21" s="262" t="s">
        <v>225</v>
      </c>
      <c r="B21" s="262">
        <v>32</v>
      </c>
      <c r="C21" s="263">
        <v>289811</v>
      </c>
      <c r="D21" s="263">
        <v>181932</v>
      </c>
      <c r="E21" s="263">
        <v>6811</v>
      </c>
      <c r="F21" s="263">
        <v>1011</v>
      </c>
      <c r="G21" s="263">
        <v>3196</v>
      </c>
      <c r="H21" s="263">
        <v>0</v>
      </c>
      <c r="I21" s="263">
        <v>0</v>
      </c>
      <c r="J21" s="263">
        <v>482761</v>
      </c>
      <c r="K21" s="263">
        <v>565000</v>
      </c>
      <c r="L21" s="263">
        <v>547707</v>
      </c>
    </row>
    <row r="22" spans="1:12">
      <c r="A22" s="262" t="s">
        <v>226</v>
      </c>
      <c r="B22" s="262">
        <v>34</v>
      </c>
      <c r="C22" s="263">
        <v>7586727</v>
      </c>
      <c r="D22" s="263">
        <v>3712383</v>
      </c>
      <c r="E22" s="263">
        <v>84753</v>
      </c>
      <c r="F22" s="263">
        <v>99456</v>
      </c>
      <c r="G22" s="263">
        <v>84609</v>
      </c>
      <c r="H22" s="263">
        <v>0</v>
      </c>
      <c r="I22" s="263">
        <v>0</v>
      </c>
      <c r="J22" s="263">
        <v>11567927</v>
      </c>
      <c r="K22" s="263">
        <v>11581665</v>
      </c>
      <c r="L22" s="263">
        <v>11611016</v>
      </c>
    </row>
    <row r="23" spans="1:12">
      <c r="A23" s="262" t="s">
        <v>227</v>
      </c>
      <c r="B23" s="262">
        <v>36</v>
      </c>
      <c r="C23" s="263">
        <v>4181633</v>
      </c>
      <c r="D23" s="263">
        <v>984490</v>
      </c>
      <c r="E23" s="263">
        <v>54943</v>
      </c>
      <c r="F23" s="263">
        <v>36664</v>
      </c>
      <c r="G23" s="263">
        <v>142830</v>
      </c>
      <c r="H23" s="263">
        <v>0</v>
      </c>
      <c r="I23" s="263">
        <v>0</v>
      </c>
      <c r="J23" s="263">
        <v>5400560</v>
      </c>
      <c r="K23" s="263">
        <v>5400561</v>
      </c>
      <c r="L23" s="263">
        <v>5113629</v>
      </c>
    </row>
    <row r="24" spans="1:12">
      <c r="A24" s="262" t="s">
        <v>228</v>
      </c>
      <c r="B24" s="262">
        <v>37</v>
      </c>
      <c r="C24" s="263">
        <v>0</v>
      </c>
      <c r="D24" s="263">
        <v>0</v>
      </c>
      <c r="E24" s="263">
        <v>0</v>
      </c>
      <c r="F24" s="263">
        <v>0</v>
      </c>
      <c r="G24" s="263">
        <v>0</v>
      </c>
      <c r="H24" s="263">
        <v>0</v>
      </c>
      <c r="I24" s="263">
        <v>0</v>
      </c>
      <c r="J24" s="263">
        <v>0</v>
      </c>
      <c r="K24" s="263">
        <v>0</v>
      </c>
      <c r="L24" s="263">
        <v>39932</v>
      </c>
    </row>
    <row r="25" spans="1:12">
      <c r="A25" s="262" t="s">
        <v>229</v>
      </c>
      <c r="B25" s="262">
        <v>38</v>
      </c>
      <c r="C25" s="263">
        <v>149864</v>
      </c>
      <c r="D25" s="263">
        <v>21772</v>
      </c>
      <c r="E25" s="263">
        <v>533</v>
      </c>
      <c r="F25" s="263">
        <v>475</v>
      </c>
      <c r="G25" s="263">
        <v>634</v>
      </c>
      <c r="H25" s="263">
        <v>0</v>
      </c>
      <c r="I25" s="263">
        <v>0</v>
      </c>
      <c r="J25" s="263">
        <v>173278</v>
      </c>
      <c r="K25" s="263">
        <v>305000</v>
      </c>
      <c r="L25" s="263">
        <v>170354</v>
      </c>
    </row>
    <row r="26" spans="1:12">
      <c r="A26" s="262" t="s">
        <v>230</v>
      </c>
      <c r="B26" s="262">
        <v>40</v>
      </c>
      <c r="C26" s="263">
        <v>135272</v>
      </c>
      <c r="D26" s="263">
        <v>60359</v>
      </c>
      <c r="E26" s="263">
        <v>18175</v>
      </c>
      <c r="F26" s="263">
        <v>2339</v>
      </c>
      <c r="G26" s="263">
        <v>5165</v>
      </c>
      <c r="H26" s="263">
        <v>0</v>
      </c>
      <c r="I26" s="263">
        <v>0</v>
      </c>
      <c r="J26" s="263">
        <v>221310</v>
      </c>
      <c r="K26" s="263">
        <v>249000</v>
      </c>
      <c r="L26" s="263">
        <v>232160</v>
      </c>
    </row>
    <row r="27" spans="1:12">
      <c r="A27" s="262" t="s">
        <v>231</v>
      </c>
      <c r="B27" s="262">
        <v>41</v>
      </c>
      <c r="C27" s="263">
        <v>3795434</v>
      </c>
      <c r="D27" s="263">
        <v>951792</v>
      </c>
      <c r="E27" s="263">
        <v>143745</v>
      </c>
      <c r="F27" s="263">
        <v>188496</v>
      </c>
      <c r="G27" s="263">
        <v>185133</v>
      </c>
      <c r="H27" s="263">
        <v>0</v>
      </c>
      <c r="I27" s="263">
        <v>0</v>
      </c>
      <c r="J27" s="263">
        <v>5264599</v>
      </c>
      <c r="K27" s="263">
        <v>6078000</v>
      </c>
      <c r="L27" s="263">
        <v>5929430</v>
      </c>
    </row>
    <row r="28" spans="1:12">
      <c r="A28" s="262" t="s">
        <v>232</v>
      </c>
      <c r="B28" s="262">
        <v>43</v>
      </c>
      <c r="C28" s="263">
        <v>9451003</v>
      </c>
      <c r="D28" s="263">
        <v>119765</v>
      </c>
      <c r="E28" s="263">
        <v>5683979</v>
      </c>
      <c r="F28" s="263">
        <v>850080</v>
      </c>
      <c r="G28" s="263">
        <v>301311</v>
      </c>
      <c r="H28" s="263">
        <v>0</v>
      </c>
      <c r="I28" s="263">
        <v>0</v>
      </c>
      <c r="J28" s="263">
        <v>16406137</v>
      </c>
      <c r="K28" s="263">
        <v>14636000</v>
      </c>
      <c r="L28" s="263">
        <v>15465000</v>
      </c>
    </row>
    <row r="29" spans="1:12">
      <c r="A29" s="262" t="s">
        <v>215</v>
      </c>
      <c r="B29" s="262">
        <v>44</v>
      </c>
      <c r="C29" s="263">
        <v>570603</v>
      </c>
      <c r="D29" s="263">
        <v>112348</v>
      </c>
      <c r="E29" s="263">
        <v>23553</v>
      </c>
      <c r="F29" s="263">
        <v>521</v>
      </c>
      <c r="G29" s="263">
        <v>6957</v>
      </c>
      <c r="H29" s="263">
        <v>0</v>
      </c>
      <c r="I29" s="263">
        <v>0</v>
      </c>
      <c r="J29" s="263">
        <v>713982</v>
      </c>
      <c r="K29" s="263">
        <v>961000</v>
      </c>
      <c r="L29" s="263">
        <v>790747</v>
      </c>
    </row>
    <row r="30" spans="1:12">
      <c r="A30" s="262" t="s">
        <v>219</v>
      </c>
      <c r="B30" s="262">
        <v>46</v>
      </c>
      <c r="C30" s="263">
        <v>23593309</v>
      </c>
      <c r="D30" s="263">
        <v>19516009</v>
      </c>
      <c r="E30" s="263">
        <v>180032</v>
      </c>
      <c r="F30" s="263">
        <v>233058</v>
      </c>
      <c r="G30" s="263">
        <v>125037</v>
      </c>
      <c r="H30" s="263">
        <v>0</v>
      </c>
      <c r="I30" s="263">
        <v>0</v>
      </c>
      <c r="J30" s="263">
        <v>43647446</v>
      </c>
      <c r="K30" s="263">
        <v>45623458</v>
      </c>
      <c r="L30" s="263">
        <v>45201215</v>
      </c>
    </row>
    <row r="31" spans="1:12">
      <c r="A31" s="262" t="s">
        <v>233</v>
      </c>
      <c r="B31" s="262">
        <v>47</v>
      </c>
      <c r="C31" s="263">
        <v>0</v>
      </c>
      <c r="D31" s="263">
        <v>0</v>
      </c>
      <c r="E31" s="263">
        <v>0</v>
      </c>
      <c r="F31" s="263">
        <v>0</v>
      </c>
      <c r="G31" s="263">
        <v>0</v>
      </c>
      <c r="H31" s="263">
        <v>229635000</v>
      </c>
      <c r="I31" s="263">
        <v>0</v>
      </c>
      <c r="J31" s="263">
        <v>229635000</v>
      </c>
      <c r="K31" s="263">
        <v>229635000</v>
      </c>
      <c r="L31" s="263">
        <v>268971800</v>
      </c>
    </row>
    <row r="32" spans="1:12">
      <c r="A32" s="262" t="s">
        <v>234</v>
      </c>
      <c r="B32" s="262">
        <v>48</v>
      </c>
      <c r="C32" s="263">
        <v>15187498</v>
      </c>
      <c r="D32" s="263">
        <v>16342908</v>
      </c>
      <c r="E32" s="263">
        <v>155560</v>
      </c>
      <c r="F32" s="263">
        <v>110720</v>
      </c>
      <c r="G32" s="263">
        <v>898148</v>
      </c>
      <c r="H32" s="263">
        <v>0</v>
      </c>
      <c r="I32" s="263">
        <v>0</v>
      </c>
      <c r="J32" s="263">
        <v>32694833</v>
      </c>
      <c r="K32" s="263">
        <v>32694834</v>
      </c>
      <c r="L32" s="263">
        <v>33020801</v>
      </c>
    </row>
    <row r="33" spans="1:12">
      <c r="A33" s="262" t="s">
        <v>235</v>
      </c>
      <c r="B33" s="262">
        <v>50</v>
      </c>
      <c r="C33" s="263">
        <v>39205614</v>
      </c>
      <c r="D33" s="263">
        <v>575304</v>
      </c>
      <c r="E33" s="263">
        <v>221689</v>
      </c>
      <c r="F33" s="263">
        <v>0</v>
      </c>
      <c r="G33" s="263">
        <v>25644</v>
      </c>
      <c r="H33" s="263">
        <v>0</v>
      </c>
      <c r="I33" s="263">
        <v>94750</v>
      </c>
      <c r="J33" s="263">
        <v>40123000</v>
      </c>
      <c r="K33" s="263">
        <v>40123000</v>
      </c>
      <c r="L33" s="263">
        <v>40200000</v>
      </c>
    </row>
    <row r="34" spans="1:12">
      <c r="A34" s="262" t="s">
        <v>236</v>
      </c>
      <c r="B34" s="262">
        <v>51</v>
      </c>
      <c r="C34" s="263">
        <v>1377954</v>
      </c>
      <c r="D34" s="263">
        <v>815214</v>
      </c>
      <c r="E34" s="263">
        <v>8410</v>
      </c>
      <c r="F34" s="263">
        <v>14312</v>
      </c>
      <c r="G34" s="263">
        <v>7639</v>
      </c>
      <c r="H34" s="263">
        <v>0</v>
      </c>
      <c r="I34" s="263">
        <v>0</v>
      </c>
      <c r="J34" s="263">
        <v>2223529</v>
      </c>
      <c r="K34" s="263">
        <v>2223530</v>
      </c>
      <c r="L34" s="263">
        <v>2405895</v>
      </c>
    </row>
    <row r="35" spans="1:12">
      <c r="A35" s="262" t="s">
        <v>237</v>
      </c>
      <c r="B35" s="262">
        <v>54</v>
      </c>
      <c r="C35" s="263">
        <v>1141696</v>
      </c>
      <c r="D35" s="263">
        <v>208026</v>
      </c>
      <c r="E35" s="263">
        <v>7883</v>
      </c>
      <c r="F35" s="263">
        <v>15566</v>
      </c>
      <c r="G35" s="263">
        <v>1777</v>
      </c>
      <c r="H35" s="263">
        <v>0</v>
      </c>
      <c r="I35" s="263">
        <v>0</v>
      </c>
      <c r="J35" s="263">
        <v>1374948</v>
      </c>
      <c r="K35" s="263">
        <v>1377708</v>
      </c>
      <c r="L35" s="263">
        <v>1354086</v>
      </c>
    </row>
    <row r="36" spans="1:12">
      <c r="A36" s="262" t="s">
        <v>238</v>
      </c>
      <c r="B36" s="262">
        <v>55</v>
      </c>
      <c r="C36" s="263">
        <v>0</v>
      </c>
      <c r="D36" s="263">
        <v>0</v>
      </c>
      <c r="E36" s="263">
        <v>0</v>
      </c>
      <c r="F36" s="263">
        <v>0</v>
      </c>
      <c r="G36" s="263">
        <v>0</v>
      </c>
      <c r="H36" s="263">
        <v>0</v>
      </c>
      <c r="I36" s="263">
        <v>0</v>
      </c>
      <c r="J36" s="263">
        <v>0</v>
      </c>
      <c r="K36" s="263">
        <v>0</v>
      </c>
      <c r="L36" s="263">
        <v>821523</v>
      </c>
    </row>
    <row r="37" spans="1:12">
      <c r="A37" s="262" t="s">
        <v>239</v>
      </c>
      <c r="B37" s="262">
        <v>59</v>
      </c>
      <c r="C37" s="263">
        <v>738911</v>
      </c>
      <c r="D37" s="263">
        <v>268264</v>
      </c>
      <c r="E37" s="263">
        <v>26066</v>
      </c>
      <c r="F37" s="263">
        <v>16373</v>
      </c>
      <c r="G37" s="263">
        <v>2823</v>
      </c>
      <c r="H37" s="263">
        <v>0</v>
      </c>
      <c r="I37" s="263">
        <v>0</v>
      </c>
      <c r="J37" s="263">
        <v>1052437</v>
      </c>
      <c r="K37" s="263">
        <v>1052438</v>
      </c>
      <c r="L37" s="263">
        <v>986584</v>
      </c>
    </row>
    <row r="38" spans="1:12">
      <c r="A38" s="262" t="s">
        <v>113</v>
      </c>
      <c r="B38" s="262">
        <v>60</v>
      </c>
      <c r="C38" s="263">
        <v>0</v>
      </c>
      <c r="D38" s="263">
        <v>15022505</v>
      </c>
      <c r="E38" s="263">
        <v>0</v>
      </c>
      <c r="F38" s="263">
        <v>0</v>
      </c>
      <c r="G38" s="263">
        <v>0</v>
      </c>
      <c r="H38" s="263">
        <v>249571382</v>
      </c>
      <c r="I38" s="263">
        <v>756506770</v>
      </c>
      <c r="J38" s="263">
        <v>1021100656</v>
      </c>
      <c r="K38" s="263">
        <v>1104833074</v>
      </c>
      <c r="L38" s="263">
        <v>915271525</v>
      </c>
    </row>
    <row r="39" spans="1:12">
      <c r="A39" s="262" t="s">
        <v>240</v>
      </c>
      <c r="B39" s="262">
        <v>61</v>
      </c>
      <c r="C39" s="263">
        <v>108893</v>
      </c>
      <c r="D39" s="263">
        <v>31084</v>
      </c>
      <c r="E39" s="263">
        <v>3153</v>
      </c>
      <c r="F39" s="263">
        <v>8067</v>
      </c>
      <c r="G39" s="263">
        <v>120</v>
      </c>
      <c r="H39" s="263">
        <v>0</v>
      </c>
      <c r="I39" s="263">
        <v>0</v>
      </c>
      <c r="J39" s="263">
        <v>151317</v>
      </c>
      <c r="K39" s="263">
        <v>226000</v>
      </c>
      <c r="L39" s="263">
        <v>89993</v>
      </c>
    </row>
    <row r="40" spans="1:12">
      <c r="A40" s="262" t="s">
        <v>241</v>
      </c>
      <c r="B40" s="262">
        <v>65</v>
      </c>
      <c r="C40" s="263">
        <v>12977451</v>
      </c>
      <c r="D40" s="263">
        <v>5775555</v>
      </c>
      <c r="E40" s="263">
        <v>580918</v>
      </c>
      <c r="F40" s="263">
        <v>117946</v>
      </c>
      <c r="G40" s="263">
        <v>366718</v>
      </c>
      <c r="H40" s="263">
        <v>0</v>
      </c>
      <c r="I40" s="263">
        <v>5000</v>
      </c>
      <c r="J40" s="263">
        <v>19823588</v>
      </c>
      <c r="K40" s="263">
        <v>19823589</v>
      </c>
      <c r="L40" s="263">
        <v>21492355</v>
      </c>
    </row>
    <row r="41" spans="1:12">
      <c r="A41" s="262" t="s">
        <v>242</v>
      </c>
      <c r="B41" s="262">
        <v>66</v>
      </c>
      <c r="C41" s="263">
        <v>3584953</v>
      </c>
      <c r="D41" s="263">
        <v>2134573</v>
      </c>
      <c r="E41" s="263">
        <v>42146</v>
      </c>
      <c r="F41" s="263">
        <v>20688</v>
      </c>
      <c r="G41" s="263">
        <v>240816</v>
      </c>
      <c r="H41" s="263">
        <v>1000000</v>
      </c>
      <c r="I41" s="263">
        <v>192500</v>
      </c>
      <c r="J41" s="263">
        <v>7215676</v>
      </c>
      <c r="K41" s="263">
        <v>7215676</v>
      </c>
      <c r="L41" s="263">
        <v>7645639</v>
      </c>
    </row>
    <row r="42" spans="1:12">
      <c r="A42" s="262" t="s">
        <v>243</v>
      </c>
      <c r="B42" s="262">
        <v>67</v>
      </c>
      <c r="C42" s="263">
        <v>136554</v>
      </c>
      <c r="D42" s="263">
        <v>136389</v>
      </c>
      <c r="E42" s="263">
        <v>6672</v>
      </c>
      <c r="F42" s="263">
        <v>18317</v>
      </c>
      <c r="G42" s="263">
        <v>2479</v>
      </c>
      <c r="H42" s="263">
        <v>0</v>
      </c>
      <c r="I42" s="263">
        <v>0</v>
      </c>
      <c r="J42" s="263">
        <v>300411</v>
      </c>
      <c r="K42" s="263">
        <v>493000</v>
      </c>
      <c r="L42" s="263">
        <v>239579</v>
      </c>
    </row>
    <row r="43" spans="1:12">
      <c r="A43" s="262" t="s">
        <v>244</v>
      </c>
      <c r="B43" s="262">
        <v>68</v>
      </c>
      <c r="C43" s="263">
        <v>2443337</v>
      </c>
      <c r="D43" s="263">
        <v>924437</v>
      </c>
      <c r="E43" s="263">
        <v>57269</v>
      </c>
      <c r="F43" s="263">
        <v>42652</v>
      </c>
      <c r="G43" s="263">
        <v>30329</v>
      </c>
      <c r="H43" s="263">
        <v>0</v>
      </c>
      <c r="I43" s="263">
        <v>0</v>
      </c>
      <c r="J43" s="263">
        <v>3498023</v>
      </c>
      <c r="K43" s="263">
        <v>3498024</v>
      </c>
      <c r="L43" s="263">
        <v>3528236</v>
      </c>
    </row>
    <row r="44" spans="1:12">
      <c r="A44" s="262" t="s">
        <v>245</v>
      </c>
      <c r="B44" s="262">
        <v>69</v>
      </c>
      <c r="C44" s="263">
        <v>3408896</v>
      </c>
      <c r="D44" s="263">
        <v>990937</v>
      </c>
      <c r="E44" s="263">
        <v>46931</v>
      </c>
      <c r="F44" s="263">
        <v>12320</v>
      </c>
      <c r="G44" s="263">
        <v>34048</v>
      </c>
      <c r="H44" s="263">
        <v>0</v>
      </c>
      <c r="I44" s="263">
        <v>0</v>
      </c>
      <c r="J44" s="263">
        <v>4493132</v>
      </c>
      <c r="K44" s="263">
        <v>4638000</v>
      </c>
      <c r="L44" s="263">
        <v>0</v>
      </c>
    </row>
    <row r="45" spans="1:12">
      <c r="A45" s="262" t="s">
        <v>246</v>
      </c>
      <c r="B45" s="262">
        <v>70</v>
      </c>
      <c r="C45" s="263">
        <v>1295293</v>
      </c>
      <c r="D45" s="263">
        <v>200971</v>
      </c>
      <c r="E45" s="263">
        <v>40732</v>
      </c>
      <c r="F45" s="263">
        <v>45646</v>
      </c>
      <c r="G45" s="263">
        <v>9117</v>
      </c>
      <c r="H45" s="263">
        <v>0</v>
      </c>
      <c r="I45" s="263">
        <v>45000</v>
      </c>
      <c r="J45" s="263">
        <v>1636759</v>
      </c>
      <c r="K45" s="263">
        <v>1860000</v>
      </c>
      <c r="L45" s="263">
        <v>1429831</v>
      </c>
    </row>
    <row r="46" spans="1:12">
      <c r="A46" s="262" t="s">
        <v>247</v>
      </c>
      <c r="B46" s="262">
        <v>71</v>
      </c>
      <c r="C46" s="263">
        <v>1194202</v>
      </c>
      <c r="D46" s="263">
        <v>198489</v>
      </c>
      <c r="E46" s="263">
        <v>16170</v>
      </c>
      <c r="F46" s="263">
        <v>19568</v>
      </c>
      <c r="G46" s="263">
        <v>1857</v>
      </c>
      <c r="H46" s="263">
        <v>0</v>
      </c>
      <c r="I46" s="263">
        <v>0</v>
      </c>
      <c r="J46" s="263">
        <v>1430286</v>
      </c>
      <c r="K46" s="263">
        <v>1451000</v>
      </c>
      <c r="L46" s="263">
        <v>1356257</v>
      </c>
    </row>
    <row r="47" spans="1:12">
      <c r="A47" s="262" t="s">
        <v>248</v>
      </c>
      <c r="B47" s="262">
        <v>72</v>
      </c>
      <c r="C47" s="263">
        <v>5096607</v>
      </c>
      <c r="D47" s="263">
        <v>611910</v>
      </c>
      <c r="E47" s="263">
        <v>24843</v>
      </c>
      <c r="F47" s="263">
        <v>64862</v>
      </c>
      <c r="G47" s="263">
        <v>23545</v>
      </c>
      <c r="H47" s="263">
        <v>0</v>
      </c>
      <c r="I47" s="263">
        <v>0</v>
      </c>
      <c r="J47" s="263">
        <v>5821767</v>
      </c>
      <c r="K47" s="263">
        <v>6398000</v>
      </c>
      <c r="L47" s="263">
        <v>5916333</v>
      </c>
    </row>
    <row r="48" spans="1:12">
      <c r="A48" s="262" t="s">
        <v>249</v>
      </c>
      <c r="B48" s="262">
        <v>73</v>
      </c>
      <c r="C48" s="263">
        <v>8431204</v>
      </c>
      <c r="D48" s="263">
        <v>1985610</v>
      </c>
      <c r="E48" s="263">
        <v>1230480</v>
      </c>
      <c r="F48" s="263">
        <v>109505</v>
      </c>
      <c r="G48" s="263">
        <v>410082</v>
      </c>
      <c r="H48" s="263">
        <v>0</v>
      </c>
      <c r="I48" s="263">
        <v>0</v>
      </c>
      <c r="J48" s="263">
        <v>12166879</v>
      </c>
      <c r="K48" s="263">
        <v>12375000</v>
      </c>
      <c r="L48" s="263">
        <v>9087656</v>
      </c>
    </row>
    <row r="49" spans="1:12">
      <c r="A49" s="262" t="s">
        <v>215</v>
      </c>
      <c r="B49" s="262">
        <v>74</v>
      </c>
      <c r="C49" s="263">
        <v>562636</v>
      </c>
      <c r="D49" s="263">
        <v>9710</v>
      </c>
      <c r="E49" s="263">
        <v>6150</v>
      </c>
      <c r="F49" s="263">
        <v>1217</v>
      </c>
      <c r="G49" s="263">
        <v>206</v>
      </c>
      <c r="H49" s="263">
        <v>0</v>
      </c>
      <c r="I49" s="263">
        <v>0</v>
      </c>
      <c r="J49" s="263">
        <v>579918</v>
      </c>
      <c r="K49" s="263">
        <v>659000</v>
      </c>
      <c r="L49" s="263">
        <v>575930</v>
      </c>
    </row>
    <row r="50" spans="1:12">
      <c r="A50" s="262" t="s">
        <v>250</v>
      </c>
      <c r="B50" s="262">
        <v>75</v>
      </c>
      <c r="C50" s="263">
        <v>693860</v>
      </c>
      <c r="D50" s="263">
        <v>174094</v>
      </c>
      <c r="E50" s="263">
        <v>11133</v>
      </c>
      <c r="F50" s="263">
        <v>2598</v>
      </c>
      <c r="G50" s="263">
        <v>6744</v>
      </c>
      <c r="H50" s="263">
        <v>9750853</v>
      </c>
      <c r="I50" s="263">
        <v>18000</v>
      </c>
      <c r="J50" s="263">
        <v>10657282</v>
      </c>
      <c r="K50" s="263">
        <v>10670000</v>
      </c>
      <c r="L50" s="263">
        <v>11055020</v>
      </c>
    </row>
    <row r="51" spans="1:12">
      <c r="A51" s="262" t="s">
        <v>153</v>
      </c>
      <c r="B51" s="262">
        <v>76</v>
      </c>
      <c r="C51" s="263">
        <v>12055346</v>
      </c>
      <c r="D51" s="263">
        <v>753896</v>
      </c>
      <c r="E51" s="263">
        <v>28389</v>
      </c>
      <c r="F51" s="263">
        <v>2741</v>
      </c>
      <c r="G51" s="263">
        <v>8015</v>
      </c>
      <c r="H51" s="263">
        <v>0</v>
      </c>
      <c r="I51" s="263">
        <v>0</v>
      </c>
      <c r="J51" s="263">
        <v>12848388</v>
      </c>
      <c r="K51" s="263">
        <v>12851000</v>
      </c>
      <c r="L51" s="263">
        <v>13139836</v>
      </c>
    </row>
    <row r="52" spans="1:12">
      <c r="A52" s="262" t="s">
        <v>251</v>
      </c>
      <c r="B52" s="262">
        <v>77</v>
      </c>
      <c r="C52" s="263">
        <v>1714188</v>
      </c>
      <c r="D52" s="263">
        <v>2591237</v>
      </c>
      <c r="E52" s="263">
        <v>10376</v>
      </c>
      <c r="F52" s="263">
        <v>20109</v>
      </c>
      <c r="G52" s="263">
        <v>23148</v>
      </c>
      <c r="H52" s="263">
        <v>0</v>
      </c>
      <c r="I52" s="263">
        <v>0</v>
      </c>
      <c r="J52" s="263">
        <v>4359058</v>
      </c>
      <c r="K52" s="263">
        <v>4512901</v>
      </c>
      <c r="L52" s="263">
        <v>4270581</v>
      </c>
    </row>
    <row r="53" spans="1:12">
      <c r="A53" s="262" t="s">
        <v>252</v>
      </c>
      <c r="B53" s="262">
        <v>78</v>
      </c>
      <c r="C53" s="263">
        <v>5488387</v>
      </c>
      <c r="D53" s="263">
        <v>2522645</v>
      </c>
      <c r="E53" s="263">
        <v>38832</v>
      </c>
      <c r="F53" s="263">
        <v>4222</v>
      </c>
      <c r="G53" s="263">
        <v>122255</v>
      </c>
      <c r="H53" s="263">
        <v>0</v>
      </c>
      <c r="I53" s="263">
        <v>0</v>
      </c>
      <c r="J53" s="263">
        <v>8176341</v>
      </c>
      <c r="K53" s="263">
        <v>8215000</v>
      </c>
      <c r="L53" s="263">
        <v>8501068</v>
      </c>
    </row>
    <row r="54" spans="1:12">
      <c r="A54" s="262" t="s">
        <v>253</v>
      </c>
      <c r="B54" s="262">
        <v>80</v>
      </c>
      <c r="C54" s="263">
        <v>577519</v>
      </c>
      <c r="D54" s="263">
        <v>471465</v>
      </c>
      <c r="E54" s="263">
        <v>29851</v>
      </c>
      <c r="F54" s="263">
        <v>12841</v>
      </c>
      <c r="G54" s="263">
        <v>14089</v>
      </c>
      <c r="H54" s="263">
        <v>0</v>
      </c>
      <c r="I54" s="263">
        <v>0</v>
      </c>
      <c r="J54" s="263">
        <v>1105765</v>
      </c>
      <c r="K54" s="263">
        <v>1302000</v>
      </c>
      <c r="L54" s="263">
        <v>0</v>
      </c>
    </row>
    <row r="55" spans="1:12">
      <c r="A55" s="262" t="s">
        <v>254</v>
      </c>
      <c r="B55" s="262">
        <v>81</v>
      </c>
      <c r="C55" s="263">
        <v>6175818</v>
      </c>
      <c r="D55" s="263">
        <v>1152255</v>
      </c>
      <c r="E55" s="263">
        <v>77767</v>
      </c>
      <c r="F55" s="263">
        <v>119036</v>
      </c>
      <c r="G55" s="263">
        <v>150914</v>
      </c>
      <c r="H55" s="263">
        <v>0</v>
      </c>
      <c r="I55" s="263">
        <v>0</v>
      </c>
      <c r="J55" s="263">
        <v>7675790</v>
      </c>
      <c r="K55" s="263">
        <v>9030362</v>
      </c>
      <c r="L55" s="263">
        <v>7714586</v>
      </c>
    </row>
    <row r="56" spans="1:12">
      <c r="A56" s="262" t="s">
        <v>255</v>
      </c>
      <c r="B56" s="262">
        <v>83</v>
      </c>
      <c r="C56" s="263">
        <v>15908984</v>
      </c>
      <c r="D56" s="263">
        <v>649653</v>
      </c>
      <c r="E56" s="263">
        <v>155825</v>
      </c>
      <c r="F56" s="263">
        <v>78153</v>
      </c>
      <c r="G56" s="263">
        <v>94014</v>
      </c>
      <c r="H56" s="263">
        <v>0</v>
      </c>
      <c r="I56" s="263">
        <v>0</v>
      </c>
      <c r="J56" s="263">
        <v>16886629</v>
      </c>
      <c r="K56" s="263">
        <v>19957000</v>
      </c>
      <c r="L56" s="263">
        <v>18480271</v>
      </c>
    </row>
    <row r="57" spans="1:12">
      <c r="A57" s="262" t="s">
        <v>175</v>
      </c>
      <c r="B57" s="262">
        <v>84</v>
      </c>
      <c r="C57" s="263">
        <v>8413140</v>
      </c>
      <c r="D57" s="263">
        <v>1235</v>
      </c>
      <c r="E57" s="263">
        <v>767724</v>
      </c>
      <c r="F57" s="263">
        <v>817901</v>
      </c>
      <c r="G57" s="263">
        <v>0</v>
      </c>
      <c r="H57" s="263">
        <v>0</v>
      </c>
      <c r="I57" s="263">
        <v>0</v>
      </c>
      <c r="J57" s="263">
        <v>10000000</v>
      </c>
      <c r="K57" s="263">
        <v>10000000</v>
      </c>
      <c r="L57" s="263">
        <v>0</v>
      </c>
    </row>
    <row r="58" spans="1:12">
      <c r="A58" s="262" t="s">
        <v>256</v>
      </c>
      <c r="B58" s="262">
        <v>88</v>
      </c>
      <c r="C58" s="263">
        <v>23209592</v>
      </c>
      <c r="D58" s="263">
        <v>3305446</v>
      </c>
      <c r="E58" s="263">
        <v>10503106</v>
      </c>
      <c r="F58" s="263">
        <v>2032315</v>
      </c>
      <c r="G58" s="263">
        <v>1507759</v>
      </c>
      <c r="H58" s="263">
        <v>0</v>
      </c>
      <c r="I58" s="263">
        <v>0</v>
      </c>
      <c r="J58" s="263">
        <v>40558218</v>
      </c>
      <c r="K58" s="263">
        <v>35930000</v>
      </c>
      <c r="L58" s="263">
        <v>39025934</v>
      </c>
    </row>
    <row r="59" spans="1:12">
      <c r="A59" s="262" t="s">
        <v>186</v>
      </c>
      <c r="B59" s="262">
        <v>89</v>
      </c>
      <c r="C59" s="263">
        <v>1529887</v>
      </c>
      <c r="D59" s="263">
        <v>672354</v>
      </c>
      <c r="E59" s="263">
        <v>45454</v>
      </c>
      <c r="F59" s="263">
        <v>20223</v>
      </c>
      <c r="G59" s="263">
        <v>4520</v>
      </c>
      <c r="H59" s="263">
        <v>0</v>
      </c>
      <c r="I59" s="263">
        <v>0</v>
      </c>
      <c r="J59" s="263">
        <v>2272437</v>
      </c>
      <c r="K59" s="263">
        <v>2362000</v>
      </c>
      <c r="L59" s="263">
        <v>1965323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XFA176"/>
  <sheetViews>
    <sheetView rightToLeft="1" workbookViewId="0">
      <selection activeCell="N60" sqref="N60"/>
    </sheetView>
  </sheetViews>
  <sheetFormatPr defaultColWidth="9.140625" defaultRowHeight="12.75"/>
  <cols>
    <col min="1" max="4" width="9.140625" style="222"/>
    <col min="5" max="5" width="14.85546875" style="222" customWidth="1"/>
    <col min="6" max="7" width="10.85546875" style="222" bestFit="1" customWidth="1"/>
    <col min="8" max="8" width="10.140625" style="222" bestFit="1" customWidth="1"/>
    <col min="9" max="9" width="10.85546875" style="222" bestFit="1" customWidth="1"/>
    <col min="10" max="16384" width="9.140625" style="222"/>
  </cols>
  <sheetData>
    <row r="1" spans="1:9">
      <c r="A1" s="260" t="s">
        <v>257</v>
      </c>
    </row>
    <row r="4" spans="1:9">
      <c r="A4" s="241" t="s">
        <v>198</v>
      </c>
      <c r="B4" s="151"/>
      <c r="C4" s="151"/>
      <c r="D4" s="151"/>
      <c r="E4" s="255" t="s">
        <v>258</v>
      </c>
      <c r="F4" s="151"/>
      <c r="G4" s="241">
        <v>2017</v>
      </c>
      <c r="H4" s="256"/>
      <c r="I4" s="241" t="s">
        <v>3</v>
      </c>
    </row>
    <row r="5" spans="1:9">
      <c r="A5" s="241" t="s">
        <v>259</v>
      </c>
      <c r="B5" s="241" t="s">
        <v>260</v>
      </c>
      <c r="C5" s="241" t="s">
        <v>261</v>
      </c>
      <c r="D5" s="241" t="s">
        <v>262</v>
      </c>
      <c r="E5" s="255" t="s">
        <v>258</v>
      </c>
      <c r="F5" s="241" t="s">
        <v>207</v>
      </c>
      <c r="G5" s="241" t="s">
        <v>3</v>
      </c>
      <c r="H5" s="238" t="s">
        <v>263</v>
      </c>
      <c r="I5" s="241">
        <v>2016</v>
      </c>
    </row>
    <row r="6" spans="1:9">
      <c r="A6" s="187">
        <v>4</v>
      </c>
      <c r="B6" s="243">
        <v>1</v>
      </c>
      <c r="C6" s="243">
        <v>1</v>
      </c>
      <c r="D6" s="243">
        <v>40011</v>
      </c>
      <c r="E6" s="243" t="s">
        <v>264</v>
      </c>
      <c r="F6" s="195">
        <v>170167500</v>
      </c>
      <c r="G6" s="245">
        <v>185559676</v>
      </c>
      <c r="H6" s="245">
        <v>-15392176</v>
      </c>
      <c r="I6" s="194">
        <v>278643175</v>
      </c>
    </row>
    <row r="7" spans="1:9">
      <c r="A7" s="187">
        <v>4</v>
      </c>
      <c r="B7" s="193">
        <v>1</v>
      </c>
      <c r="C7" s="193">
        <v>1</v>
      </c>
      <c r="D7" s="193">
        <v>40012</v>
      </c>
      <c r="E7" s="193" t="s">
        <v>265</v>
      </c>
      <c r="F7" s="195">
        <v>1028888200</v>
      </c>
      <c r="G7" s="195">
        <v>987507867</v>
      </c>
      <c r="H7" s="195">
        <v>41380333</v>
      </c>
      <c r="I7" s="194">
        <v>723670948</v>
      </c>
    </row>
    <row r="8" spans="1:9">
      <c r="A8" s="187">
        <v>4</v>
      </c>
      <c r="B8" s="193">
        <v>1</v>
      </c>
      <c r="C8" s="193">
        <v>1</v>
      </c>
      <c r="D8" s="193">
        <v>40014</v>
      </c>
      <c r="E8" s="193" t="s">
        <v>266</v>
      </c>
      <c r="F8" s="195">
        <v>-20586000</v>
      </c>
      <c r="G8" s="195">
        <v>-20920270</v>
      </c>
      <c r="H8" s="195">
        <v>334270</v>
      </c>
      <c r="I8" s="194">
        <v>-14056467</v>
      </c>
    </row>
    <row r="9" spans="1:9" ht="15">
      <c r="A9" s="187">
        <v>4</v>
      </c>
      <c r="B9" s="193">
        <v>1</v>
      </c>
      <c r="C9" s="193">
        <v>2</v>
      </c>
      <c r="D9" s="193">
        <v>40035</v>
      </c>
      <c r="E9" s="193" t="s">
        <v>267</v>
      </c>
      <c r="F9" s="195"/>
      <c r="G9" s="240"/>
      <c r="H9" s="195">
        <v>0</v>
      </c>
      <c r="I9" s="186"/>
    </row>
    <row r="10" spans="1:9">
      <c r="A10" s="187">
        <v>4</v>
      </c>
      <c r="B10" s="193">
        <v>1</v>
      </c>
      <c r="C10" s="193">
        <v>2</v>
      </c>
      <c r="D10" s="193">
        <v>40037</v>
      </c>
      <c r="E10" s="193" t="s">
        <v>268</v>
      </c>
      <c r="F10" s="195">
        <v>76641700</v>
      </c>
      <c r="G10" s="195">
        <v>35682528</v>
      </c>
      <c r="H10" s="195">
        <v>40959172</v>
      </c>
      <c r="I10" s="194">
        <v>31039851</v>
      </c>
    </row>
    <row r="11" spans="1:9">
      <c r="A11" s="187">
        <v>4</v>
      </c>
      <c r="B11" s="193">
        <v>1</v>
      </c>
      <c r="C11" s="193">
        <v>2</v>
      </c>
      <c r="D11" s="193">
        <v>40051</v>
      </c>
      <c r="E11" s="193" t="s">
        <v>269</v>
      </c>
      <c r="F11" s="195">
        <v>129257500</v>
      </c>
      <c r="G11" s="195">
        <v>140974901</v>
      </c>
      <c r="H11" s="195">
        <v>-11717401</v>
      </c>
      <c r="I11" s="194">
        <v>109292545</v>
      </c>
    </row>
    <row r="12" spans="1:9">
      <c r="A12" s="187">
        <v>4</v>
      </c>
      <c r="B12" s="193">
        <v>1</v>
      </c>
      <c r="C12" s="193">
        <v>2</v>
      </c>
      <c r="D12" s="193">
        <v>40052</v>
      </c>
      <c r="E12" s="193" t="s">
        <v>270</v>
      </c>
      <c r="F12" s="195">
        <v>51703000</v>
      </c>
      <c r="G12" s="195">
        <v>49352761</v>
      </c>
      <c r="H12" s="195">
        <v>2350239</v>
      </c>
      <c r="I12" s="194">
        <v>46614264</v>
      </c>
    </row>
    <row r="13" spans="1:9">
      <c r="A13" s="187">
        <v>4</v>
      </c>
      <c r="B13" s="193">
        <v>1</v>
      </c>
      <c r="C13" s="193">
        <v>2</v>
      </c>
      <c r="D13" s="193">
        <v>40053</v>
      </c>
      <c r="E13" s="193" t="s">
        <v>271</v>
      </c>
      <c r="F13" s="195">
        <v>27582900</v>
      </c>
      <c r="G13" s="195">
        <v>11698573</v>
      </c>
      <c r="H13" s="195">
        <v>15884327</v>
      </c>
      <c r="I13" s="194">
        <v>14021820</v>
      </c>
    </row>
    <row r="14" spans="1:9">
      <c r="A14" s="187">
        <v>4</v>
      </c>
      <c r="B14" s="193">
        <v>1</v>
      </c>
      <c r="C14" s="193">
        <v>2</v>
      </c>
      <c r="D14" s="193">
        <v>40054</v>
      </c>
      <c r="E14" s="193" t="s">
        <v>272</v>
      </c>
      <c r="F14" s="195">
        <v>256051500</v>
      </c>
      <c r="G14" s="195">
        <v>257966496</v>
      </c>
      <c r="H14" s="195">
        <v>-1914996</v>
      </c>
      <c r="I14" s="194">
        <v>242372310</v>
      </c>
    </row>
    <row r="15" spans="1:9">
      <c r="A15" s="187">
        <v>4</v>
      </c>
      <c r="B15" s="193">
        <v>1</v>
      </c>
      <c r="C15" s="193">
        <v>3</v>
      </c>
      <c r="D15" s="193">
        <v>42011</v>
      </c>
      <c r="E15" s="193" t="s">
        <v>273</v>
      </c>
      <c r="F15" s="195"/>
      <c r="G15" s="195"/>
      <c r="H15" s="195">
        <v>0</v>
      </c>
      <c r="I15" s="194">
        <v>272000</v>
      </c>
    </row>
    <row r="16" spans="1:9">
      <c r="A16" s="187">
        <v>4</v>
      </c>
      <c r="B16" s="193">
        <v>1</v>
      </c>
      <c r="C16" s="193">
        <v>3</v>
      </c>
      <c r="D16" s="193">
        <v>42013</v>
      </c>
      <c r="E16" s="193" t="s">
        <v>274</v>
      </c>
      <c r="F16" s="195">
        <v>5846700</v>
      </c>
      <c r="G16" s="195">
        <v>4695378</v>
      </c>
      <c r="H16" s="195">
        <v>1151322</v>
      </c>
      <c r="I16" s="194">
        <v>4591606</v>
      </c>
    </row>
    <row r="17" spans="1:9">
      <c r="A17" s="187">
        <v>4</v>
      </c>
      <c r="B17" s="193">
        <v>2</v>
      </c>
      <c r="C17" s="193">
        <v>2</v>
      </c>
      <c r="D17" s="193">
        <v>42501</v>
      </c>
      <c r="E17" s="193" t="s">
        <v>275</v>
      </c>
      <c r="F17" s="195">
        <v>40894829</v>
      </c>
      <c r="G17" s="195">
        <v>67649790</v>
      </c>
      <c r="H17" s="195">
        <v>-26754961</v>
      </c>
      <c r="I17" s="194">
        <v>48701365</v>
      </c>
    </row>
    <row r="18" spans="1:9">
      <c r="A18" s="187">
        <v>4</v>
      </c>
      <c r="B18" s="193">
        <v>2</v>
      </c>
      <c r="C18" s="193">
        <v>2</v>
      </c>
      <c r="D18" s="193">
        <v>42503</v>
      </c>
      <c r="E18" s="193" t="s">
        <v>276</v>
      </c>
      <c r="F18" s="195">
        <v>15000000</v>
      </c>
      <c r="G18" s="195">
        <v>13254976</v>
      </c>
      <c r="H18" s="195">
        <v>1745024</v>
      </c>
      <c r="I18" s="194">
        <v>15675280</v>
      </c>
    </row>
    <row r="19" spans="1:9">
      <c r="A19" s="187">
        <v>4</v>
      </c>
      <c r="B19" s="193">
        <v>2</v>
      </c>
      <c r="C19" s="193">
        <v>2</v>
      </c>
      <c r="D19" s="193">
        <v>42504</v>
      </c>
      <c r="E19" s="193" t="s">
        <v>277</v>
      </c>
      <c r="F19" s="195">
        <v>20000000</v>
      </c>
      <c r="G19" s="195">
        <v>28906366</v>
      </c>
      <c r="H19" s="195">
        <v>-8906366</v>
      </c>
      <c r="I19" s="194">
        <v>16573529</v>
      </c>
    </row>
    <row r="20" spans="1:9">
      <c r="A20" s="187">
        <v>4</v>
      </c>
      <c r="B20" s="193">
        <v>2</v>
      </c>
      <c r="C20" s="193">
        <v>2</v>
      </c>
      <c r="D20" s="193">
        <v>42505</v>
      </c>
      <c r="E20" s="193" t="s">
        <v>278</v>
      </c>
      <c r="F20" s="195">
        <v>20000000</v>
      </c>
      <c r="G20" s="195">
        <v>15489369</v>
      </c>
      <c r="H20" s="195">
        <v>4510631</v>
      </c>
      <c r="I20" s="194">
        <v>16370852</v>
      </c>
    </row>
    <row r="21" spans="1:9">
      <c r="A21" s="187">
        <v>4</v>
      </c>
      <c r="B21" s="193">
        <v>2</v>
      </c>
      <c r="C21" s="193">
        <v>2</v>
      </c>
      <c r="D21" s="193">
        <v>42506</v>
      </c>
      <c r="E21" s="193" t="s">
        <v>279</v>
      </c>
      <c r="F21" s="195">
        <v>200000</v>
      </c>
      <c r="G21" s="195">
        <v>349898</v>
      </c>
      <c r="H21" s="195">
        <v>-149898</v>
      </c>
      <c r="I21" s="194">
        <v>260463</v>
      </c>
    </row>
    <row r="22" spans="1:9">
      <c r="A22" s="187">
        <v>4</v>
      </c>
      <c r="B22" s="193">
        <v>2</v>
      </c>
      <c r="C22" s="193">
        <v>2</v>
      </c>
      <c r="D22" s="193">
        <v>42507</v>
      </c>
      <c r="E22" s="193" t="s">
        <v>280</v>
      </c>
      <c r="F22" s="195">
        <v>570000</v>
      </c>
      <c r="G22" s="195">
        <v>630278</v>
      </c>
      <c r="H22" s="195">
        <v>-60278</v>
      </c>
      <c r="I22" s="194">
        <v>565164</v>
      </c>
    </row>
    <row r="23" spans="1:9">
      <c r="A23" s="187">
        <v>4</v>
      </c>
      <c r="B23" s="193">
        <v>2</v>
      </c>
      <c r="C23" s="193">
        <v>3</v>
      </c>
      <c r="D23" s="193">
        <v>43011</v>
      </c>
      <c r="E23" s="193" t="s">
        <v>281</v>
      </c>
      <c r="F23" s="195">
        <v>105000</v>
      </c>
      <c r="G23" s="195">
        <v>180906</v>
      </c>
      <c r="H23" s="195">
        <v>-75906</v>
      </c>
      <c r="I23" s="194">
        <v>150828</v>
      </c>
    </row>
    <row r="24" spans="1:9">
      <c r="A24" s="187">
        <v>4</v>
      </c>
      <c r="B24" s="193">
        <v>2</v>
      </c>
      <c r="C24" s="193">
        <v>3</v>
      </c>
      <c r="D24" s="193">
        <v>43021</v>
      </c>
      <c r="E24" s="193" t="s">
        <v>282</v>
      </c>
      <c r="F24" s="195">
        <v>377000</v>
      </c>
      <c r="G24" s="195">
        <v>130425</v>
      </c>
      <c r="H24" s="195">
        <v>246575</v>
      </c>
      <c r="I24" s="246">
        <v>95377</v>
      </c>
    </row>
    <row r="25" spans="1:9">
      <c r="A25" s="187">
        <v>4</v>
      </c>
      <c r="B25" s="193">
        <v>2</v>
      </c>
      <c r="C25" s="193">
        <v>3</v>
      </c>
      <c r="D25" s="193">
        <v>43031</v>
      </c>
      <c r="E25" s="193" t="s">
        <v>283</v>
      </c>
      <c r="F25" s="195">
        <v>45000</v>
      </c>
      <c r="G25" s="195">
        <v>4050</v>
      </c>
      <c r="H25" s="195">
        <v>40950</v>
      </c>
      <c r="I25" s="194">
        <v>3550</v>
      </c>
    </row>
    <row r="26" spans="1:9">
      <c r="A26" s="187">
        <v>4</v>
      </c>
      <c r="B26" s="193">
        <v>2</v>
      </c>
      <c r="C26" s="193">
        <v>3</v>
      </c>
      <c r="D26" s="193">
        <v>43041</v>
      </c>
      <c r="E26" s="193" t="s">
        <v>284</v>
      </c>
      <c r="F26" s="195">
        <v>270487</v>
      </c>
      <c r="G26" s="195">
        <v>366623</v>
      </c>
      <c r="H26" s="195">
        <v>-96136</v>
      </c>
      <c r="I26" s="194">
        <v>794808</v>
      </c>
    </row>
    <row r="27" spans="1:9" ht="15">
      <c r="A27" s="187">
        <v>4</v>
      </c>
      <c r="B27" s="193">
        <v>2</v>
      </c>
      <c r="C27" s="193">
        <v>3</v>
      </c>
      <c r="D27" s="193">
        <v>43042</v>
      </c>
      <c r="E27" s="193" t="s">
        <v>285</v>
      </c>
      <c r="F27" s="240">
        <v>250000</v>
      </c>
      <c r="G27" s="195">
        <v>302850</v>
      </c>
      <c r="H27" s="195">
        <v>-52850</v>
      </c>
      <c r="I27" s="186">
        <v>212782</v>
      </c>
    </row>
    <row r="28" spans="1:9" ht="15">
      <c r="A28" s="187">
        <v>4</v>
      </c>
      <c r="B28" s="193">
        <v>2</v>
      </c>
      <c r="C28" s="193">
        <v>3</v>
      </c>
      <c r="D28" s="193">
        <v>43043</v>
      </c>
      <c r="E28" s="193" t="s">
        <v>286</v>
      </c>
      <c r="F28" s="240">
        <v>720000</v>
      </c>
      <c r="G28" s="195">
        <v>383005</v>
      </c>
      <c r="H28" s="195">
        <v>336995</v>
      </c>
      <c r="I28" s="186">
        <v>576230</v>
      </c>
    </row>
    <row r="29" spans="1:9" ht="15">
      <c r="A29" s="187">
        <v>4</v>
      </c>
      <c r="B29" s="193">
        <v>2</v>
      </c>
      <c r="C29" s="193">
        <v>3</v>
      </c>
      <c r="D29" s="193">
        <v>43044</v>
      </c>
      <c r="E29" s="193" t="s">
        <v>287</v>
      </c>
      <c r="F29" s="240">
        <v>1000000</v>
      </c>
      <c r="G29" s="195">
        <v>1282780</v>
      </c>
      <c r="H29" s="195">
        <v>-282780</v>
      </c>
      <c r="I29" s="186">
        <v>776335</v>
      </c>
    </row>
    <row r="30" spans="1:9" ht="15">
      <c r="A30" s="187">
        <v>4</v>
      </c>
      <c r="B30" s="193">
        <v>2</v>
      </c>
      <c r="C30" s="193">
        <v>3</v>
      </c>
      <c r="D30" s="193">
        <v>43045</v>
      </c>
      <c r="E30" s="193" t="s">
        <v>288</v>
      </c>
      <c r="F30" s="240">
        <v>40000</v>
      </c>
      <c r="G30" s="195">
        <v>66775</v>
      </c>
      <c r="H30" s="195">
        <v>-26775</v>
      </c>
      <c r="I30" s="186">
        <v>60639</v>
      </c>
    </row>
    <row r="31" spans="1:9">
      <c r="A31" s="187">
        <v>4</v>
      </c>
      <c r="B31" s="193">
        <v>2</v>
      </c>
      <c r="C31" s="193">
        <v>3</v>
      </c>
      <c r="D31" s="193">
        <v>43051</v>
      </c>
      <c r="E31" s="193" t="s">
        <v>289</v>
      </c>
      <c r="F31" s="195"/>
      <c r="G31" s="195">
        <v>17419</v>
      </c>
      <c r="H31" s="195">
        <v>-17419</v>
      </c>
      <c r="I31" s="194">
        <v>16494</v>
      </c>
    </row>
    <row r="32" spans="1:9">
      <c r="A32" s="187">
        <v>4</v>
      </c>
      <c r="B32" s="193">
        <v>2</v>
      </c>
      <c r="C32" s="193">
        <v>3</v>
      </c>
      <c r="D32" s="193">
        <v>43054</v>
      </c>
      <c r="E32" s="193" t="s">
        <v>290</v>
      </c>
      <c r="F32" s="195"/>
      <c r="G32" s="195">
        <v>46950</v>
      </c>
      <c r="H32" s="195">
        <v>-46950</v>
      </c>
      <c r="I32" s="194"/>
    </row>
    <row r="33" spans="1:9" ht="15">
      <c r="A33" s="187">
        <v>4</v>
      </c>
      <c r="B33" s="193">
        <v>2</v>
      </c>
      <c r="C33" s="193">
        <v>3</v>
      </c>
      <c r="D33" s="193">
        <v>43071</v>
      </c>
      <c r="E33" s="193" t="s">
        <v>291</v>
      </c>
      <c r="F33" s="240">
        <v>50000</v>
      </c>
      <c r="G33" s="195">
        <v>50000</v>
      </c>
      <c r="H33" s="195">
        <v>0</v>
      </c>
      <c r="I33" s="186">
        <v>50000</v>
      </c>
    </row>
    <row r="34" spans="1:9">
      <c r="A34" s="187">
        <v>4</v>
      </c>
      <c r="B34" s="193">
        <v>2</v>
      </c>
      <c r="C34" s="193">
        <v>3</v>
      </c>
      <c r="D34" s="193">
        <v>43081</v>
      </c>
      <c r="E34" s="193" t="s">
        <v>292</v>
      </c>
      <c r="F34" s="195">
        <v>550000</v>
      </c>
      <c r="G34" s="195">
        <v>500000</v>
      </c>
      <c r="H34" s="195">
        <v>50000</v>
      </c>
      <c r="I34" s="194">
        <v>550000</v>
      </c>
    </row>
    <row r="35" spans="1:9">
      <c r="A35" s="187">
        <v>4</v>
      </c>
      <c r="B35" s="193">
        <v>2</v>
      </c>
      <c r="C35" s="193">
        <v>3</v>
      </c>
      <c r="D35" s="193">
        <v>43082</v>
      </c>
      <c r="E35" s="193" t="s">
        <v>293</v>
      </c>
      <c r="F35" s="195"/>
      <c r="G35" s="195">
        <v>30975</v>
      </c>
      <c r="H35" s="195">
        <v>-30975</v>
      </c>
      <c r="I35" s="194"/>
    </row>
    <row r="36" spans="1:9">
      <c r="A36" s="187">
        <v>4</v>
      </c>
      <c r="B36" s="193">
        <v>2</v>
      </c>
      <c r="C36" s="193">
        <v>3</v>
      </c>
      <c r="D36" s="193">
        <v>44041</v>
      </c>
      <c r="E36" s="193" t="s">
        <v>294</v>
      </c>
      <c r="F36" s="195">
        <v>200000</v>
      </c>
      <c r="G36" s="195">
        <v>278820</v>
      </c>
      <c r="H36" s="195">
        <v>-78820</v>
      </c>
      <c r="I36" s="194">
        <v>128400</v>
      </c>
    </row>
    <row r="37" spans="1:9">
      <c r="A37" s="187">
        <v>4</v>
      </c>
      <c r="B37" s="193">
        <v>2</v>
      </c>
      <c r="C37" s="193">
        <v>3</v>
      </c>
      <c r="D37" s="193">
        <v>44042</v>
      </c>
      <c r="E37" s="193" t="s">
        <v>295</v>
      </c>
      <c r="F37" s="195">
        <v>230000</v>
      </c>
      <c r="G37" s="195">
        <v>340150</v>
      </c>
      <c r="H37" s="195">
        <v>-110150</v>
      </c>
      <c r="I37" s="194">
        <v>251640</v>
      </c>
    </row>
    <row r="38" spans="1:9">
      <c r="A38" s="187">
        <v>4</v>
      </c>
      <c r="B38" s="193">
        <v>2</v>
      </c>
      <c r="C38" s="193">
        <v>3</v>
      </c>
      <c r="D38" s="193">
        <v>44043</v>
      </c>
      <c r="E38" s="193" t="s">
        <v>296</v>
      </c>
      <c r="F38" s="195">
        <v>400000</v>
      </c>
      <c r="G38" s="195">
        <v>1036500</v>
      </c>
      <c r="H38" s="195">
        <v>-636500</v>
      </c>
      <c r="I38" s="194">
        <v>456682</v>
      </c>
    </row>
    <row r="39" spans="1:9">
      <c r="A39" s="187">
        <v>4</v>
      </c>
      <c r="B39" s="193">
        <v>2</v>
      </c>
      <c r="C39" s="193">
        <v>4</v>
      </c>
      <c r="D39" s="193">
        <v>44011</v>
      </c>
      <c r="E39" s="193" t="s">
        <v>297</v>
      </c>
      <c r="F39" s="195">
        <v>979340</v>
      </c>
      <c r="G39" s="195">
        <v>1495151</v>
      </c>
      <c r="H39" s="195">
        <v>-515811</v>
      </c>
      <c r="I39" s="194">
        <v>979340</v>
      </c>
    </row>
    <row r="40" spans="1:9">
      <c r="A40" s="187">
        <v>4</v>
      </c>
      <c r="B40" s="193">
        <v>2</v>
      </c>
      <c r="C40" s="193">
        <v>4</v>
      </c>
      <c r="D40" s="193">
        <v>44012</v>
      </c>
      <c r="E40" s="193" t="s">
        <v>298</v>
      </c>
      <c r="F40" s="195">
        <v>3482428</v>
      </c>
      <c r="G40" s="195">
        <v>3883259</v>
      </c>
      <c r="H40" s="195">
        <v>-400831</v>
      </c>
      <c r="I40" s="194">
        <v>3482428</v>
      </c>
    </row>
    <row r="41" spans="1:9">
      <c r="A41" s="187">
        <v>4</v>
      </c>
      <c r="B41" s="193">
        <v>2</v>
      </c>
      <c r="C41" s="193">
        <v>4</v>
      </c>
      <c r="D41" s="193">
        <v>44013</v>
      </c>
      <c r="E41" s="193" t="s">
        <v>299</v>
      </c>
      <c r="F41" s="195">
        <v>18119260</v>
      </c>
      <c r="G41" s="195">
        <v>15659324</v>
      </c>
      <c r="H41" s="195">
        <v>2459936</v>
      </c>
      <c r="I41" s="246">
        <v>18029260</v>
      </c>
    </row>
    <row r="42" spans="1:9">
      <c r="A42" s="187">
        <v>4</v>
      </c>
      <c r="B42" s="193">
        <v>2</v>
      </c>
      <c r="C42" s="193">
        <v>4</v>
      </c>
      <c r="D42" s="193">
        <v>44015</v>
      </c>
      <c r="E42" s="193" t="s">
        <v>300</v>
      </c>
      <c r="F42" s="195">
        <v>2300000</v>
      </c>
      <c r="G42" s="195">
        <v>2415901</v>
      </c>
      <c r="H42" s="195">
        <v>-115901</v>
      </c>
      <c r="I42" s="194">
        <v>2449944</v>
      </c>
    </row>
    <row r="43" spans="1:9">
      <c r="A43" s="187">
        <v>4</v>
      </c>
      <c r="B43" s="193">
        <v>2</v>
      </c>
      <c r="C43" s="193">
        <v>4</v>
      </c>
      <c r="D43" s="193">
        <v>44016</v>
      </c>
      <c r="E43" s="193" t="s">
        <v>301</v>
      </c>
      <c r="F43" s="195">
        <v>453525</v>
      </c>
      <c r="G43" s="195">
        <v>195674</v>
      </c>
      <c r="H43" s="195">
        <v>257851</v>
      </c>
      <c r="I43" s="194">
        <v>58175</v>
      </c>
    </row>
    <row r="44" spans="1:9">
      <c r="A44" s="187">
        <v>4</v>
      </c>
      <c r="B44" s="193">
        <v>2</v>
      </c>
      <c r="C44" s="193">
        <v>4</v>
      </c>
      <c r="D44" s="193">
        <v>44021</v>
      </c>
      <c r="E44" s="193" t="s">
        <v>302</v>
      </c>
      <c r="F44" s="195">
        <v>30920000</v>
      </c>
      <c r="G44" s="195">
        <v>21342887</v>
      </c>
      <c r="H44" s="195">
        <v>9577113</v>
      </c>
      <c r="I44" s="194">
        <v>23143294</v>
      </c>
    </row>
    <row r="45" spans="1:9">
      <c r="A45" s="187">
        <v>4</v>
      </c>
      <c r="B45" s="193">
        <v>2</v>
      </c>
      <c r="C45" s="193">
        <v>4</v>
      </c>
      <c r="D45" s="193">
        <v>44022</v>
      </c>
      <c r="E45" s="193" t="s">
        <v>303</v>
      </c>
      <c r="F45" s="195"/>
      <c r="G45" s="195">
        <v>100</v>
      </c>
      <c r="H45" s="195">
        <v>-100</v>
      </c>
      <c r="I45" s="194"/>
    </row>
    <row r="46" spans="1:9">
      <c r="A46" s="187">
        <v>4</v>
      </c>
      <c r="B46" s="193">
        <v>2</v>
      </c>
      <c r="C46" s="193">
        <v>4</v>
      </c>
      <c r="D46" s="193">
        <v>44023</v>
      </c>
      <c r="E46" s="193" t="s">
        <v>304</v>
      </c>
      <c r="F46" s="195">
        <v>340</v>
      </c>
      <c r="G46" s="195">
        <v>648</v>
      </c>
      <c r="H46" s="195">
        <v>-308</v>
      </c>
      <c r="I46" s="194"/>
    </row>
    <row r="47" spans="1:9">
      <c r="A47" s="187">
        <v>4</v>
      </c>
      <c r="B47" s="193">
        <v>2</v>
      </c>
      <c r="C47" s="193">
        <v>4</v>
      </c>
      <c r="D47" s="193">
        <v>44024</v>
      </c>
      <c r="E47" s="193" t="s">
        <v>305</v>
      </c>
      <c r="F47" s="195">
        <v>850</v>
      </c>
      <c r="G47" s="195">
        <v>1220</v>
      </c>
      <c r="H47" s="195">
        <v>-370</v>
      </c>
      <c r="I47" s="194"/>
    </row>
    <row r="48" spans="1:9">
      <c r="A48" s="187">
        <v>4</v>
      </c>
      <c r="B48" s="193">
        <v>2</v>
      </c>
      <c r="C48" s="193">
        <v>4</v>
      </c>
      <c r="D48" s="193">
        <v>44025</v>
      </c>
      <c r="E48" s="193" t="s">
        <v>306</v>
      </c>
      <c r="F48" s="195">
        <v>1700</v>
      </c>
      <c r="G48" s="195">
        <v>21322</v>
      </c>
      <c r="H48" s="195">
        <v>-19622</v>
      </c>
      <c r="I48" s="194"/>
    </row>
    <row r="49" spans="1:1021 1025:2045 2049:3069 3073:4093 4097:5117 5121:6141 6145:7165 7169:8189 8193:9213 9217:10237 10241:11261 11265:12285 12289:13309 13313:14333 14337:15357 15361:16381">
      <c r="A49" s="187">
        <v>4</v>
      </c>
      <c r="B49" s="193">
        <v>2</v>
      </c>
      <c r="C49" s="193">
        <v>4</v>
      </c>
      <c r="D49" s="193">
        <v>44026</v>
      </c>
      <c r="E49" s="193" t="s">
        <v>307</v>
      </c>
      <c r="F49" s="195">
        <v>229484</v>
      </c>
      <c r="G49" s="195">
        <v>13183</v>
      </c>
      <c r="H49" s="195">
        <v>216301</v>
      </c>
      <c r="I49" s="194"/>
    </row>
    <row r="50" spans="1:1021 1025:2045 2049:3069 3073:4093 4097:5117 5121:6141 6145:7165 7169:8189 8193:9213 9217:10237 10241:11261 11265:12285 12289:13309 13313:14333 14337:15357 15361:16381" s="193" customFormat="1" ht="11.25">
      <c r="A50" s="187">
        <v>4</v>
      </c>
      <c r="B50" s="193">
        <v>2</v>
      </c>
      <c r="C50" s="193">
        <v>4</v>
      </c>
      <c r="D50" s="193">
        <v>44033</v>
      </c>
      <c r="E50" s="187" t="s">
        <v>308</v>
      </c>
      <c r="G50" s="193">
        <v>233596</v>
      </c>
      <c r="H50" s="193">
        <v>-233596</v>
      </c>
      <c r="I50" s="187"/>
      <c r="M50" s="187"/>
      <c r="Q50" s="187"/>
      <c r="U50" s="187"/>
      <c r="Y50" s="187"/>
      <c r="AC50" s="187"/>
      <c r="AG50" s="187"/>
      <c r="AK50" s="187"/>
      <c r="AO50" s="187"/>
      <c r="AS50" s="187"/>
      <c r="AW50" s="187"/>
      <c r="BA50" s="187"/>
      <c r="BE50" s="187"/>
      <c r="BI50" s="187"/>
      <c r="BM50" s="187"/>
      <c r="BQ50" s="187"/>
      <c r="BU50" s="187"/>
      <c r="BY50" s="187"/>
      <c r="CC50" s="187"/>
      <c r="CG50" s="187"/>
      <c r="CK50" s="187"/>
      <c r="CO50" s="187"/>
      <c r="CS50" s="187"/>
      <c r="CW50" s="187"/>
      <c r="DA50" s="187"/>
      <c r="DE50" s="187"/>
      <c r="DI50" s="187"/>
      <c r="DM50" s="187"/>
      <c r="DQ50" s="187"/>
      <c r="DU50" s="187"/>
      <c r="DY50" s="187"/>
      <c r="EC50" s="187"/>
      <c r="EG50" s="187"/>
      <c r="EK50" s="187"/>
      <c r="EO50" s="187"/>
      <c r="ES50" s="187"/>
      <c r="EW50" s="187"/>
      <c r="FA50" s="187"/>
      <c r="FE50" s="187"/>
      <c r="FI50" s="187"/>
      <c r="FM50" s="187"/>
      <c r="FQ50" s="187"/>
      <c r="FU50" s="187"/>
      <c r="FY50" s="187"/>
      <c r="GC50" s="187"/>
      <c r="GG50" s="187"/>
      <c r="GK50" s="187"/>
      <c r="GO50" s="187"/>
      <c r="GS50" s="187"/>
      <c r="GW50" s="187"/>
      <c r="HA50" s="187"/>
      <c r="HE50" s="187"/>
      <c r="HI50" s="187"/>
      <c r="HM50" s="187"/>
      <c r="HQ50" s="187"/>
      <c r="HU50" s="187"/>
      <c r="HY50" s="187"/>
      <c r="IC50" s="187"/>
      <c r="IG50" s="187"/>
      <c r="IK50" s="187"/>
      <c r="IO50" s="187"/>
      <c r="IS50" s="187"/>
      <c r="IW50" s="187"/>
      <c r="JA50" s="187"/>
      <c r="JE50" s="187"/>
      <c r="JI50" s="187"/>
      <c r="JM50" s="187"/>
      <c r="JQ50" s="187"/>
      <c r="JU50" s="187"/>
      <c r="JY50" s="187"/>
      <c r="KC50" s="187"/>
      <c r="KG50" s="187"/>
      <c r="KK50" s="187"/>
      <c r="KO50" s="187"/>
      <c r="KS50" s="187"/>
      <c r="KW50" s="187"/>
      <c r="LA50" s="187"/>
      <c r="LE50" s="187"/>
      <c r="LI50" s="187"/>
      <c r="LM50" s="187"/>
      <c r="LQ50" s="187"/>
      <c r="LU50" s="187"/>
      <c r="LY50" s="187"/>
      <c r="MC50" s="187"/>
      <c r="MG50" s="187"/>
      <c r="MK50" s="187"/>
      <c r="MO50" s="187"/>
      <c r="MS50" s="187"/>
      <c r="MW50" s="187"/>
      <c r="NA50" s="187"/>
      <c r="NE50" s="187"/>
      <c r="NI50" s="187"/>
      <c r="NM50" s="187"/>
      <c r="NQ50" s="187"/>
      <c r="NU50" s="187"/>
      <c r="NY50" s="187"/>
      <c r="OC50" s="187"/>
      <c r="OG50" s="187"/>
      <c r="OK50" s="187"/>
      <c r="OO50" s="187"/>
      <c r="OS50" s="187"/>
      <c r="OW50" s="187"/>
      <c r="PA50" s="187"/>
      <c r="PE50" s="187"/>
      <c r="PI50" s="187"/>
      <c r="PM50" s="187"/>
      <c r="PQ50" s="187"/>
      <c r="PU50" s="187"/>
      <c r="PY50" s="187"/>
      <c r="QC50" s="187"/>
      <c r="QG50" s="187"/>
      <c r="QK50" s="187"/>
      <c r="QO50" s="187"/>
      <c r="QS50" s="187"/>
      <c r="QW50" s="187"/>
      <c r="RA50" s="187"/>
      <c r="RE50" s="187"/>
      <c r="RI50" s="187"/>
      <c r="RM50" s="187"/>
      <c r="RQ50" s="187"/>
      <c r="RU50" s="187"/>
      <c r="RY50" s="187"/>
      <c r="SC50" s="187"/>
      <c r="SG50" s="187"/>
      <c r="SK50" s="187"/>
      <c r="SO50" s="187"/>
      <c r="SS50" s="187"/>
      <c r="SW50" s="187"/>
      <c r="TA50" s="187"/>
      <c r="TE50" s="187"/>
      <c r="TI50" s="187"/>
      <c r="TM50" s="187"/>
      <c r="TQ50" s="187"/>
      <c r="TU50" s="187"/>
      <c r="TY50" s="187"/>
      <c r="UC50" s="187"/>
      <c r="UG50" s="187"/>
      <c r="UK50" s="187"/>
      <c r="UO50" s="187"/>
      <c r="US50" s="187"/>
      <c r="UW50" s="187"/>
      <c r="VA50" s="187"/>
      <c r="VE50" s="187"/>
      <c r="VI50" s="187"/>
      <c r="VM50" s="187"/>
      <c r="VQ50" s="187"/>
      <c r="VU50" s="187"/>
      <c r="VY50" s="187"/>
      <c r="WC50" s="187"/>
      <c r="WG50" s="187"/>
      <c r="WK50" s="187"/>
      <c r="WO50" s="187"/>
      <c r="WS50" s="187"/>
      <c r="WW50" s="187"/>
      <c r="XA50" s="187"/>
      <c r="XE50" s="187"/>
      <c r="XI50" s="187"/>
      <c r="XM50" s="187"/>
      <c r="XQ50" s="187"/>
      <c r="XU50" s="187"/>
      <c r="XY50" s="187"/>
      <c r="YC50" s="187"/>
      <c r="YG50" s="187"/>
      <c r="YK50" s="187"/>
      <c r="YO50" s="187"/>
      <c r="YS50" s="187"/>
      <c r="YW50" s="187"/>
      <c r="ZA50" s="187"/>
      <c r="ZE50" s="187"/>
      <c r="ZI50" s="187"/>
      <c r="ZM50" s="187"/>
      <c r="ZQ50" s="187"/>
      <c r="ZU50" s="187"/>
      <c r="ZY50" s="187"/>
      <c r="AAC50" s="187"/>
      <c r="AAG50" s="187"/>
      <c r="AAK50" s="187"/>
      <c r="AAO50" s="187"/>
      <c r="AAS50" s="187"/>
      <c r="AAW50" s="187"/>
      <c r="ABA50" s="187"/>
      <c r="ABE50" s="187"/>
      <c r="ABI50" s="187"/>
      <c r="ABM50" s="187"/>
      <c r="ABQ50" s="187"/>
      <c r="ABU50" s="187"/>
      <c r="ABY50" s="187"/>
      <c r="ACC50" s="187"/>
      <c r="ACG50" s="187"/>
      <c r="ACK50" s="187"/>
      <c r="ACO50" s="187"/>
      <c r="ACS50" s="187"/>
      <c r="ACW50" s="187"/>
      <c r="ADA50" s="187"/>
      <c r="ADE50" s="187"/>
      <c r="ADI50" s="187"/>
      <c r="ADM50" s="187"/>
      <c r="ADQ50" s="187"/>
      <c r="ADU50" s="187"/>
      <c r="ADY50" s="187"/>
      <c r="AEC50" s="187"/>
      <c r="AEG50" s="187"/>
      <c r="AEK50" s="187"/>
      <c r="AEO50" s="187"/>
      <c r="AES50" s="187"/>
      <c r="AEW50" s="187"/>
      <c r="AFA50" s="187"/>
      <c r="AFE50" s="187"/>
      <c r="AFI50" s="187"/>
      <c r="AFM50" s="187"/>
      <c r="AFQ50" s="187"/>
      <c r="AFU50" s="187"/>
      <c r="AFY50" s="187"/>
      <c r="AGC50" s="187"/>
      <c r="AGG50" s="187"/>
      <c r="AGK50" s="187"/>
      <c r="AGO50" s="187"/>
      <c r="AGS50" s="187"/>
      <c r="AGW50" s="187"/>
      <c r="AHA50" s="187"/>
      <c r="AHE50" s="187"/>
      <c r="AHI50" s="187"/>
      <c r="AHM50" s="187"/>
      <c r="AHQ50" s="187"/>
      <c r="AHU50" s="187"/>
      <c r="AHY50" s="187"/>
      <c r="AIC50" s="187"/>
      <c r="AIG50" s="187"/>
      <c r="AIK50" s="187"/>
      <c r="AIO50" s="187"/>
      <c r="AIS50" s="187"/>
      <c r="AIW50" s="187"/>
      <c r="AJA50" s="187"/>
      <c r="AJE50" s="187"/>
      <c r="AJI50" s="187"/>
      <c r="AJM50" s="187"/>
      <c r="AJQ50" s="187"/>
      <c r="AJU50" s="187"/>
      <c r="AJY50" s="187"/>
      <c r="AKC50" s="187"/>
      <c r="AKG50" s="187"/>
      <c r="AKK50" s="187"/>
      <c r="AKO50" s="187"/>
      <c r="AKS50" s="187"/>
      <c r="AKW50" s="187"/>
      <c r="ALA50" s="187"/>
      <c r="ALE50" s="187"/>
      <c r="ALI50" s="187"/>
      <c r="ALM50" s="187"/>
      <c r="ALQ50" s="187"/>
      <c r="ALU50" s="187"/>
      <c r="ALY50" s="187"/>
      <c r="AMC50" s="187"/>
      <c r="AMG50" s="187"/>
      <c r="AMK50" s="187"/>
      <c r="AMO50" s="187"/>
      <c r="AMS50" s="187"/>
      <c r="AMW50" s="187"/>
      <c r="ANA50" s="187"/>
      <c r="ANE50" s="187"/>
      <c r="ANI50" s="187"/>
      <c r="ANM50" s="187"/>
      <c r="ANQ50" s="187"/>
      <c r="ANU50" s="187"/>
      <c r="ANY50" s="187"/>
      <c r="AOC50" s="187"/>
      <c r="AOG50" s="187"/>
      <c r="AOK50" s="187"/>
      <c r="AOO50" s="187"/>
      <c r="AOS50" s="187"/>
      <c r="AOW50" s="187"/>
      <c r="APA50" s="187"/>
      <c r="APE50" s="187"/>
      <c r="API50" s="187"/>
      <c r="APM50" s="187"/>
      <c r="APQ50" s="187"/>
      <c r="APU50" s="187"/>
      <c r="APY50" s="187"/>
      <c r="AQC50" s="187"/>
      <c r="AQG50" s="187"/>
      <c r="AQK50" s="187"/>
      <c r="AQO50" s="187"/>
      <c r="AQS50" s="187"/>
      <c r="AQW50" s="187"/>
      <c r="ARA50" s="187"/>
      <c r="ARE50" s="187"/>
      <c r="ARI50" s="187"/>
      <c r="ARM50" s="187"/>
      <c r="ARQ50" s="187"/>
      <c r="ARU50" s="187"/>
      <c r="ARY50" s="187"/>
      <c r="ASC50" s="187"/>
      <c r="ASG50" s="187"/>
      <c r="ASK50" s="187"/>
      <c r="ASO50" s="187"/>
      <c r="ASS50" s="187"/>
      <c r="ASW50" s="187"/>
      <c r="ATA50" s="187"/>
      <c r="ATE50" s="187"/>
      <c r="ATI50" s="187"/>
      <c r="ATM50" s="187"/>
      <c r="ATQ50" s="187"/>
      <c r="ATU50" s="187"/>
      <c r="ATY50" s="187"/>
      <c r="AUC50" s="187"/>
      <c r="AUG50" s="187"/>
      <c r="AUK50" s="187"/>
      <c r="AUO50" s="187"/>
      <c r="AUS50" s="187"/>
      <c r="AUW50" s="187"/>
      <c r="AVA50" s="187"/>
      <c r="AVE50" s="187"/>
      <c r="AVI50" s="187"/>
      <c r="AVM50" s="187"/>
      <c r="AVQ50" s="187"/>
      <c r="AVU50" s="187"/>
      <c r="AVY50" s="187"/>
      <c r="AWC50" s="187"/>
      <c r="AWG50" s="187"/>
      <c r="AWK50" s="187"/>
      <c r="AWO50" s="187"/>
      <c r="AWS50" s="187"/>
      <c r="AWW50" s="187"/>
      <c r="AXA50" s="187"/>
      <c r="AXE50" s="187"/>
      <c r="AXI50" s="187"/>
      <c r="AXM50" s="187"/>
      <c r="AXQ50" s="187"/>
      <c r="AXU50" s="187"/>
      <c r="AXY50" s="187"/>
      <c r="AYC50" s="187"/>
      <c r="AYG50" s="187"/>
      <c r="AYK50" s="187"/>
      <c r="AYO50" s="187"/>
      <c r="AYS50" s="187"/>
      <c r="AYW50" s="187"/>
      <c r="AZA50" s="187"/>
      <c r="AZE50" s="187"/>
      <c r="AZI50" s="187"/>
      <c r="AZM50" s="187"/>
      <c r="AZQ50" s="187"/>
      <c r="AZU50" s="187"/>
      <c r="AZY50" s="187"/>
      <c r="BAC50" s="187"/>
      <c r="BAG50" s="187"/>
      <c r="BAK50" s="187"/>
      <c r="BAO50" s="187"/>
      <c r="BAS50" s="187"/>
      <c r="BAW50" s="187"/>
      <c r="BBA50" s="187"/>
      <c r="BBE50" s="187"/>
      <c r="BBI50" s="187"/>
      <c r="BBM50" s="187"/>
      <c r="BBQ50" s="187"/>
      <c r="BBU50" s="187"/>
      <c r="BBY50" s="187"/>
      <c r="BCC50" s="187"/>
      <c r="BCG50" s="187"/>
      <c r="BCK50" s="187"/>
      <c r="BCO50" s="187"/>
      <c r="BCS50" s="187"/>
      <c r="BCW50" s="187"/>
      <c r="BDA50" s="187"/>
      <c r="BDE50" s="187"/>
      <c r="BDI50" s="187"/>
      <c r="BDM50" s="187"/>
      <c r="BDQ50" s="187"/>
      <c r="BDU50" s="187"/>
      <c r="BDY50" s="187"/>
      <c r="BEC50" s="187"/>
      <c r="BEG50" s="187"/>
      <c r="BEK50" s="187"/>
      <c r="BEO50" s="187"/>
      <c r="BES50" s="187"/>
      <c r="BEW50" s="187"/>
      <c r="BFA50" s="187"/>
      <c r="BFE50" s="187"/>
      <c r="BFI50" s="187"/>
      <c r="BFM50" s="187"/>
      <c r="BFQ50" s="187"/>
      <c r="BFU50" s="187"/>
      <c r="BFY50" s="187"/>
      <c r="BGC50" s="187"/>
      <c r="BGG50" s="187"/>
      <c r="BGK50" s="187"/>
      <c r="BGO50" s="187"/>
      <c r="BGS50" s="187"/>
      <c r="BGW50" s="187"/>
      <c r="BHA50" s="187"/>
      <c r="BHE50" s="187"/>
      <c r="BHI50" s="187"/>
      <c r="BHM50" s="187"/>
      <c r="BHQ50" s="187"/>
      <c r="BHU50" s="187"/>
      <c r="BHY50" s="187"/>
      <c r="BIC50" s="187"/>
      <c r="BIG50" s="187"/>
      <c r="BIK50" s="187"/>
      <c r="BIO50" s="187"/>
      <c r="BIS50" s="187"/>
      <c r="BIW50" s="187"/>
      <c r="BJA50" s="187"/>
      <c r="BJE50" s="187"/>
      <c r="BJI50" s="187"/>
      <c r="BJM50" s="187"/>
      <c r="BJQ50" s="187"/>
      <c r="BJU50" s="187"/>
      <c r="BJY50" s="187"/>
      <c r="BKC50" s="187"/>
      <c r="BKG50" s="187"/>
      <c r="BKK50" s="187"/>
      <c r="BKO50" s="187"/>
      <c r="BKS50" s="187"/>
      <c r="BKW50" s="187"/>
      <c r="BLA50" s="187"/>
      <c r="BLE50" s="187"/>
      <c r="BLI50" s="187"/>
      <c r="BLM50" s="187"/>
      <c r="BLQ50" s="187"/>
      <c r="BLU50" s="187"/>
      <c r="BLY50" s="187"/>
      <c r="BMC50" s="187"/>
      <c r="BMG50" s="187"/>
      <c r="BMK50" s="187"/>
      <c r="BMO50" s="187"/>
      <c r="BMS50" s="187"/>
      <c r="BMW50" s="187"/>
      <c r="BNA50" s="187"/>
      <c r="BNE50" s="187"/>
      <c r="BNI50" s="187"/>
      <c r="BNM50" s="187"/>
      <c r="BNQ50" s="187"/>
      <c r="BNU50" s="187"/>
      <c r="BNY50" s="187"/>
      <c r="BOC50" s="187"/>
      <c r="BOG50" s="187"/>
      <c r="BOK50" s="187"/>
      <c r="BOO50" s="187"/>
      <c r="BOS50" s="187"/>
      <c r="BOW50" s="187"/>
      <c r="BPA50" s="187"/>
      <c r="BPE50" s="187"/>
      <c r="BPI50" s="187"/>
      <c r="BPM50" s="187"/>
      <c r="BPQ50" s="187"/>
      <c r="BPU50" s="187"/>
      <c r="BPY50" s="187"/>
      <c r="BQC50" s="187"/>
      <c r="BQG50" s="187"/>
      <c r="BQK50" s="187"/>
      <c r="BQO50" s="187"/>
      <c r="BQS50" s="187"/>
      <c r="BQW50" s="187"/>
      <c r="BRA50" s="187"/>
      <c r="BRE50" s="187"/>
      <c r="BRI50" s="187"/>
      <c r="BRM50" s="187"/>
      <c r="BRQ50" s="187"/>
      <c r="BRU50" s="187"/>
      <c r="BRY50" s="187"/>
      <c r="BSC50" s="187"/>
      <c r="BSG50" s="187"/>
      <c r="BSK50" s="187"/>
      <c r="BSO50" s="187"/>
      <c r="BSS50" s="187"/>
      <c r="BSW50" s="187"/>
      <c r="BTA50" s="187"/>
      <c r="BTE50" s="187"/>
      <c r="BTI50" s="187"/>
      <c r="BTM50" s="187"/>
      <c r="BTQ50" s="187"/>
      <c r="BTU50" s="187"/>
      <c r="BTY50" s="187"/>
      <c r="BUC50" s="187"/>
      <c r="BUG50" s="187"/>
      <c r="BUK50" s="187"/>
      <c r="BUO50" s="187"/>
      <c r="BUS50" s="187"/>
      <c r="BUW50" s="187"/>
      <c r="BVA50" s="187"/>
      <c r="BVE50" s="187"/>
      <c r="BVI50" s="187"/>
      <c r="BVM50" s="187"/>
      <c r="BVQ50" s="187"/>
      <c r="BVU50" s="187"/>
      <c r="BVY50" s="187"/>
      <c r="BWC50" s="187"/>
      <c r="BWG50" s="187"/>
      <c r="BWK50" s="187"/>
      <c r="BWO50" s="187"/>
      <c r="BWS50" s="187"/>
      <c r="BWW50" s="187"/>
      <c r="BXA50" s="187"/>
      <c r="BXE50" s="187"/>
      <c r="BXI50" s="187"/>
      <c r="BXM50" s="187"/>
      <c r="BXQ50" s="187"/>
      <c r="BXU50" s="187"/>
      <c r="BXY50" s="187"/>
      <c r="BYC50" s="187"/>
      <c r="BYG50" s="187"/>
      <c r="BYK50" s="187"/>
      <c r="BYO50" s="187"/>
      <c r="BYS50" s="187"/>
      <c r="BYW50" s="187"/>
      <c r="BZA50" s="187"/>
      <c r="BZE50" s="187"/>
      <c r="BZI50" s="187"/>
      <c r="BZM50" s="187"/>
      <c r="BZQ50" s="187"/>
      <c r="BZU50" s="187"/>
      <c r="BZY50" s="187"/>
      <c r="CAC50" s="187"/>
      <c r="CAG50" s="187"/>
      <c r="CAK50" s="187"/>
      <c r="CAO50" s="187"/>
      <c r="CAS50" s="187"/>
      <c r="CAW50" s="187"/>
      <c r="CBA50" s="187"/>
      <c r="CBE50" s="187"/>
      <c r="CBI50" s="187"/>
      <c r="CBM50" s="187"/>
      <c r="CBQ50" s="187"/>
      <c r="CBU50" s="187"/>
      <c r="CBY50" s="187"/>
      <c r="CCC50" s="187"/>
      <c r="CCG50" s="187"/>
      <c r="CCK50" s="187"/>
      <c r="CCO50" s="187"/>
      <c r="CCS50" s="187"/>
      <c r="CCW50" s="187"/>
      <c r="CDA50" s="187"/>
      <c r="CDE50" s="187"/>
      <c r="CDI50" s="187"/>
      <c r="CDM50" s="187"/>
      <c r="CDQ50" s="187"/>
      <c r="CDU50" s="187"/>
      <c r="CDY50" s="187"/>
      <c r="CEC50" s="187"/>
      <c r="CEG50" s="187"/>
      <c r="CEK50" s="187"/>
      <c r="CEO50" s="187"/>
      <c r="CES50" s="187"/>
      <c r="CEW50" s="187"/>
      <c r="CFA50" s="187"/>
      <c r="CFE50" s="187"/>
      <c r="CFI50" s="187"/>
      <c r="CFM50" s="187"/>
      <c r="CFQ50" s="187"/>
      <c r="CFU50" s="187"/>
      <c r="CFY50" s="187"/>
      <c r="CGC50" s="187"/>
      <c r="CGG50" s="187"/>
      <c r="CGK50" s="187"/>
      <c r="CGO50" s="187"/>
      <c r="CGS50" s="187"/>
      <c r="CGW50" s="187"/>
      <c r="CHA50" s="187"/>
      <c r="CHE50" s="187"/>
      <c r="CHI50" s="187"/>
      <c r="CHM50" s="187"/>
      <c r="CHQ50" s="187"/>
      <c r="CHU50" s="187"/>
      <c r="CHY50" s="187"/>
      <c r="CIC50" s="187"/>
      <c r="CIG50" s="187"/>
      <c r="CIK50" s="187"/>
      <c r="CIO50" s="187"/>
      <c r="CIS50" s="187"/>
      <c r="CIW50" s="187"/>
      <c r="CJA50" s="187"/>
      <c r="CJE50" s="187"/>
      <c r="CJI50" s="187"/>
      <c r="CJM50" s="187"/>
      <c r="CJQ50" s="187"/>
      <c r="CJU50" s="187"/>
      <c r="CJY50" s="187"/>
      <c r="CKC50" s="187"/>
      <c r="CKG50" s="187"/>
      <c r="CKK50" s="187"/>
      <c r="CKO50" s="187"/>
      <c r="CKS50" s="187"/>
      <c r="CKW50" s="187"/>
      <c r="CLA50" s="187"/>
      <c r="CLE50" s="187"/>
      <c r="CLI50" s="187"/>
      <c r="CLM50" s="187"/>
      <c r="CLQ50" s="187"/>
      <c r="CLU50" s="187"/>
      <c r="CLY50" s="187"/>
      <c r="CMC50" s="187"/>
      <c r="CMG50" s="187"/>
      <c r="CMK50" s="187"/>
      <c r="CMO50" s="187"/>
      <c r="CMS50" s="187"/>
      <c r="CMW50" s="187"/>
      <c r="CNA50" s="187"/>
      <c r="CNE50" s="187"/>
      <c r="CNI50" s="187"/>
      <c r="CNM50" s="187"/>
      <c r="CNQ50" s="187"/>
      <c r="CNU50" s="187"/>
      <c r="CNY50" s="187"/>
      <c r="COC50" s="187"/>
      <c r="COG50" s="187"/>
      <c r="COK50" s="187"/>
      <c r="COO50" s="187"/>
      <c r="COS50" s="187"/>
      <c r="COW50" s="187"/>
      <c r="CPA50" s="187"/>
      <c r="CPE50" s="187"/>
      <c r="CPI50" s="187"/>
      <c r="CPM50" s="187"/>
      <c r="CPQ50" s="187"/>
      <c r="CPU50" s="187"/>
      <c r="CPY50" s="187"/>
      <c r="CQC50" s="187"/>
      <c r="CQG50" s="187"/>
      <c r="CQK50" s="187"/>
      <c r="CQO50" s="187"/>
      <c r="CQS50" s="187"/>
      <c r="CQW50" s="187"/>
      <c r="CRA50" s="187"/>
      <c r="CRE50" s="187"/>
      <c r="CRI50" s="187"/>
      <c r="CRM50" s="187"/>
      <c r="CRQ50" s="187"/>
      <c r="CRU50" s="187"/>
      <c r="CRY50" s="187"/>
      <c r="CSC50" s="187"/>
      <c r="CSG50" s="187"/>
      <c r="CSK50" s="187"/>
      <c r="CSO50" s="187"/>
      <c r="CSS50" s="187"/>
      <c r="CSW50" s="187"/>
      <c r="CTA50" s="187"/>
      <c r="CTE50" s="187"/>
      <c r="CTI50" s="187"/>
      <c r="CTM50" s="187"/>
      <c r="CTQ50" s="187"/>
      <c r="CTU50" s="187"/>
      <c r="CTY50" s="187"/>
      <c r="CUC50" s="187"/>
      <c r="CUG50" s="187"/>
      <c r="CUK50" s="187"/>
      <c r="CUO50" s="187"/>
      <c r="CUS50" s="187"/>
      <c r="CUW50" s="187"/>
      <c r="CVA50" s="187"/>
      <c r="CVE50" s="187"/>
      <c r="CVI50" s="187"/>
      <c r="CVM50" s="187"/>
      <c r="CVQ50" s="187"/>
      <c r="CVU50" s="187"/>
      <c r="CVY50" s="187"/>
      <c r="CWC50" s="187"/>
      <c r="CWG50" s="187"/>
      <c r="CWK50" s="187"/>
      <c r="CWO50" s="187"/>
      <c r="CWS50" s="187"/>
      <c r="CWW50" s="187"/>
      <c r="CXA50" s="187"/>
      <c r="CXE50" s="187"/>
      <c r="CXI50" s="187"/>
      <c r="CXM50" s="187"/>
      <c r="CXQ50" s="187"/>
      <c r="CXU50" s="187"/>
      <c r="CXY50" s="187"/>
      <c r="CYC50" s="187"/>
      <c r="CYG50" s="187"/>
      <c r="CYK50" s="187"/>
      <c r="CYO50" s="187"/>
      <c r="CYS50" s="187"/>
      <c r="CYW50" s="187"/>
      <c r="CZA50" s="187"/>
      <c r="CZE50" s="187"/>
      <c r="CZI50" s="187"/>
      <c r="CZM50" s="187"/>
      <c r="CZQ50" s="187"/>
      <c r="CZU50" s="187"/>
      <c r="CZY50" s="187"/>
      <c r="DAC50" s="187"/>
      <c r="DAG50" s="187"/>
      <c r="DAK50" s="187"/>
      <c r="DAO50" s="187"/>
      <c r="DAS50" s="187"/>
      <c r="DAW50" s="187"/>
      <c r="DBA50" s="187"/>
      <c r="DBE50" s="187"/>
      <c r="DBI50" s="187"/>
      <c r="DBM50" s="187"/>
      <c r="DBQ50" s="187"/>
      <c r="DBU50" s="187"/>
      <c r="DBY50" s="187"/>
      <c r="DCC50" s="187"/>
      <c r="DCG50" s="187"/>
      <c r="DCK50" s="187"/>
      <c r="DCO50" s="187"/>
      <c r="DCS50" s="187"/>
      <c r="DCW50" s="187"/>
      <c r="DDA50" s="187"/>
      <c r="DDE50" s="187"/>
      <c r="DDI50" s="187"/>
      <c r="DDM50" s="187"/>
      <c r="DDQ50" s="187"/>
      <c r="DDU50" s="187"/>
      <c r="DDY50" s="187"/>
      <c r="DEC50" s="187"/>
      <c r="DEG50" s="187"/>
      <c r="DEK50" s="187"/>
      <c r="DEO50" s="187"/>
      <c r="DES50" s="187"/>
      <c r="DEW50" s="187"/>
      <c r="DFA50" s="187"/>
      <c r="DFE50" s="187"/>
      <c r="DFI50" s="187"/>
      <c r="DFM50" s="187"/>
      <c r="DFQ50" s="187"/>
      <c r="DFU50" s="187"/>
      <c r="DFY50" s="187"/>
      <c r="DGC50" s="187"/>
      <c r="DGG50" s="187"/>
      <c r="DGK50" s="187"/>
      <c r="DGO50" s="187"/>
      <c r="DGS50" s="187"/>
      <c r="DGW50" s="187"/>
      <c r="DHA50" s="187"/>
      <c r="DHE50" s="187"/>
      <c r="DHI50" s="187"/>
      <c r="DHM50" s="187"/>
      <c r="DHQ50" s="187"/>
      <c r="DHU50" s="187"/>
      <c r="DHY50" s="187"/>
      <c r="DIC50" s="187"/>
      <c r="DIG50" s="187"/>
      <c r="DIK50" s="187"/>
      <c r="DIO50" s="187"/>
      <c r="DIS50" s="187"/>
      <c r="DIW50" s="187"/>
      <c r="DJA50" s="187"/>
      <c r="DJE50" s="187"/>
      <c r="DJI50" s="187"/>
      <c r="DJM50" s="187"/>
      <c r="DJQ50" s="187"/>
      <c r="DJU50" s="187"/>
      <c r="DJY50" s="187"/>
      <c r="DKC50" s="187"/>
      <c r="DKG50" s="187"/>
      <c r="DKK50" s="187"/>
      <c r="DKO50" s="187"/>
      <c r="DKS50" s="187"/>
      <c r="DKW50" s="187"/>
      <c r="DLA50" s="187"/>
      <c r="DLE50" s="187"/>
      <c r="DLI50" s="187"/>
      <c r="DLM50" s="187"/>
      <c r="DLQ50" s="187"/>
      <c r="DLU50" s="187"/>
      <c r="DLY50" s="187"/>
      <c r="DMC50" s="187"/>
      <c r="DMG50" s="187"/>
      <c r="DMK50" s="187"/>
      <c r="DMO50" s="187"/>
      <c r="DMS50" s="187"/>
      <c r="DMW50" s="187"/>
      <c r="DNA50" s="187"/>
      <c r="DNE50" s="187"/>
      <c r="DNI50" s="187"/>
      <c r="DNM50" s="187"/>
      <c r="DNQ50" s="187"/>
      <c r="DNU50" s="187"/>
      <c r="DNY50" s="187"/>
      <c r="DOC50" s="187"/>
      <c r="DOG50" s="187"/>
      <c r="DOK50" s="187"/>
      <c r="DOO50" s="187"/>
      <c r="DOS50" s="187"/>
      <c r="DOW50" s="187"/>
      <c r="DPA50" s="187"/>
      <c r="DPE50" s="187"/>
      <c r="DPI50" s="187"/>
      <c r="DPM50" s="187"/>
      <c r="DPQ50" s="187"/>
      <c r="DPU50" s="187"/>
      <c r="DPY50" s="187"/>
      <c r="DQC50" s="187"/>
      <c r="DQG50" s="187"/>
      <c r="DQK50" s="187"/>
      <c r="DQO50" s="187"/>
      <c r="DQS50" s="187"/>
      <c r="DQW50" s="187"/>
      <c r="DRA50" s="187"/>
      <c r="DRE50" s="187"/>
      <c r="DRI50" s="187"/>
      <c r="DRM50" s="187"/>
      <c r="DRQ50" s="187"/>
      <c r="DRU50" s="187"/>
      <c r="DRY50" s="187"/>
      <c r="DSC50" s="187"/>
      <c r="DSG50" s="187"/>
      <c r="DSK50" s="187"/>
      <c r="DSO50" s="187"/>
      <c r="DSS50" s="187"/>
      <c r="DSW50" s="187"/>
      <c r="DTA50" s="187"/>
      <c r="DTE50" s="187"/>
      <c r="DTI50" s="187"/>
      <c r="DTM50" s="187"/>
      <c r="DTQ50" s="187"/>
      <c r="DTU50" s="187"/>
      <c r="DTY50" s="187"/>
      <c r="DUC50" s="187"/>
      <c r="DUG50" s="187"/>
      <c r="DUK50" s="187"/>
      <c r="DUO50" s="187"/>
      <c r="DUS50" s="187"/>
      <c r="DUW50" s="187"/>
      <c r="DVA50" s="187"/>
      <c r="DVE50" s="187"/>
      <c r="DVI50" s="187"/>
      <c r="DVM50" s="187"/>
      <c r="DVQ50" s="187"/>
      <c r="DVU50" s="187"/>
      <c r="DVY50" s="187"/>
      <c r="DWC50" s="187"/>
      <c r="DWG50" s="187"/>
      <c r="DWK50" s="187"/>
      <c r="DWO50" s="187"/>
      <c r="DWS50" s="187"/>
      <c r="DWW50" s="187"/>
      <c r="DXA50" s="187"/>
      <c r="DXE50" s="187"/>
      <c r="DXI50" s="187"/>
      <c r="DXM50" s="187"/>
      <c r="DXQ50" s="187"/>
      <c r="DXU50" s="187"/>
      <c r="DXY50" s="187"/>
      <c r="DYC50" s="187"/>
      <c r="DYG50" s="187"/>
      <c r="DYK50" s="187"/>
      <c r="DYO50" s="187"/>
      <c r="DYS50" s="187"/>
      <c r="DYW50" s="187"/>
      <c r="DZA50" s="187"/>
      <c r="DZE50" s="187"/>
      <c r="DZI50" s="187"/>
      <c r="DZM50" s="187"/>
      <c r="DZQ50" s="187"/>
      <c r="DZU50" s="187"/>
      <c r="DZY50" s="187"/>
      <c r="EAC50" s="187"/>
      <c r="EAG50" s="187"/>
      <c r="EAK50" s="187"/>
      <c r="EAO50" s="187"/>
      <c r="EAS50" s="187"/>
      <c r="EAW50" s="187"/>
      <c r="EBA50" s="187"/>
      <c r="EBE50" s="187"/>
      <c r="EBI50" s="187"/>
      <c r="EBM50" s="187"/>
      <c r="EBQ50" s="187"/>
      <c r="EBU50" s="187"/>
      <c r="EBY50" s="187"/>
      <c r="ECC50" s="187"/>
      <c r="ECG50" s="187"/>
      <c r="ECK50" s="187"/>
      <c r="ECO50" s="187"/>
      <c r="ECS50" s="187"/>
      <c r="ECW50" s="187"/>
      <c r="EDA50" s="187"/>
      <c r="EDE50" s="187"/>
      <c r="EDI50" s="187"/>
      <c r="EDM50" s="187"/>
      <c r="EDQ50" s="187"/>
      <c r="EDU50" s="187"/>
      <c r="EDY50" s="187"/>
      <c r="EEC50" s="187"/>
      <c r="EEG50" s="187"/>
      <c r="EEK50" s="187"/>
      <c r="EEO50" s="187"/>
      <c r="EES50" s="187"/>
      <c r="EEW50" s="187"/>
      <c r="EFA50" s="187"/>
      <c r="EFE50" s="187"/>
      <c r="EFI50" s="187"/>
      <c r="EFM50" s="187"/>
      <c r="EFQ50" s="187"/>
      <c r="EFU50" s="187"/>
      <c r="EFY50" s="187"/>
      <c r="EGC50" s="187"/>
      <c r="EGG50" s="187"/>
      <c r="EGK50" s="187"/>
      <c r="EGO50" s="187"/>
      <c r="EGS50" s="187"/>
      <c r="EGW50" s="187"/>
      <c r="EHA50" s="187"/>
      <c r="EHE50" s="187"/>
      <c r="EHI50" s="187"/>
      <c r="EHM50" s="187"/>
      <c r="EHQ50" s="187"/>
      <c r="EHU50" s="187"/>
      <c r="EHY50" s="187"/>
      <c r="EIC50" s="187"/>
      <c r="EIG50" s="187"/>
      <c r="EIK50" s="187"/>
      <c r="EIO50" s="187"/>
      <c r="EIS50" s="187"/>
      <c r="EIW50" s="187"/>
      <c r="EJA50" s="187"/>
      <c r="EJE50" s="187"/>
      <c r="EJI50" s="187"/>
      <c r="EJM50" s="187"/>
      <c r="EJQ50" s="187"/>
      <c r="EJU50" s="187"/>
      <c r="EJY50" s="187"/>
      <c r="EKC50" s="187"/>
      <c r="EKG50" s="187"/>
      <c r="EKK50" s="187"/>
      <c r="EKO50" s="187"/>
      <c r="EKS50" s="187"/>
      <c r="EKW50" s="187"/>
      <c r="ELA50" s="187"/>
      <c r="ELE50" s="187"/>
      <c r="ELI50" s="187"/>
      <c r="ELM50" s="187"/>
      <c r="ELQ50" s="187"/>
      <c r="ELU50" s="187"/>
      <c r="ELY50" s="187"/>
      <c r="EMC50" s="187"/>
      <c r="EMG50" s="187"/>
      <c r="EMK50" s="187"/>
      <c r="EMO50" s="187"/>
      <c r="EMS50" s="187"/>
      <c r="EMW50" s="187"/>
      <c r="ENA50" s="187"/>
      <c r="ENE50" s="187"/>
      <c r="ENI50" s="187"/>
      <c r="ENM50" s="187"/>
      <c r="ENQ50" s="187"/>
      <c r="ENU50" s="187"/>
      <c r="ENY50" s="187"/>
      <c r="EOC50" s="187"/>
      <c r="EOG50" s="187"/>
      <c r="EOK50" s="187"/>
      <c r="EOO50" s="187"/>
      <c r="EOS50" s="187"/>
      <c r="EOW50" s="187"/>
      <c r="EPA50" s="187"/>
      <c r="EPE50" s="187"/>
      <c r="EPI50" s="187"/>
      <c r="EPM50" s="187"/>
      <c r="EPQ50" s="187"/>
      <c r="EPU50" s="187"/>
      <c r="EPY50" s="187"/>
      <c r="EQC50" s="187"/>
      <c r="EQG50" s="187"/>
      <c r="EQK50" s="187"/>
      <c r="EQO50" s="187"/>
      <c r="EQS50" s="187"/>
      <c r="EQW50" s="187"/>
      <c r="ERA50" s="187"/>
      <c r="ERE50" s="187"/>
      <c r="ERI50" s="187"/>
      <c r="ERM50" s="187"/>
      <c r="ERQ50" s="187"/>
      <c r="ERU50" s="187"/>
      <c r="ERY50" s="187"/>
      <c r="ESC50" s="187"/>
      <c r="ESG50" s="187"/>
      <c r="ESK50" s="187"/>
      <c r="ESO50" s="187"/>
      <c r="ESS50" s="187"/>
      <c r="ESW50" s="187"/>
      <c r="ETA50" s="187"/>
      <c r="ETE50" s="187"/>
      <c r="ETI50" s="187"/>
      <c r="ETM50" s="187"/>
      <c r="ETQ50" s="187"/>
      <c r="ETU50" s="187"/>
      <c r="ETY50" s="187"/>
      <c r="EUC50" s="187"/>
      <c r="EUG50" s="187"/>
      <c r="EUK50" s="187"/>
      <c r="EUO50" s="187"/>
      <c r="EUS50" s="187"/>
      <c r="EUW50" s="187"/>
      <c r="EVA50" s="187"/>
      <c r="EVE50" s="187"/>
      <c r="EVI50" s="187"/>
      <c r="EVM50" s="187"/>
      <c r="EVQ50" s="187"/>
      <c r="EVU50" s="187"/>
      <c r="EVY50" s="187"/>
      <c r="EWC50" s="187"/>
      <c r="EWG50" s="187"/>
      <c r="EWK50" s="187"/>
      <c r="EWO50" s="187"/>
      <c r="EWS50" s="187"/>
      <c r="EWW50" s="187"/>
      <c r="EXA50" s="187"/>
      <c r="EXE50" s="187"/>
      <c r="EXI50" s="187"/>
      <c r="EXM50" s="187"/>
      <c r="EXQ50" s="187"/>
      <c r="EXU50" s="187"/>
      <c r="EXY50" s="187"/>
      <c r="EYC50" s="187"/>
      <c r="EYG50" s="187"/>
      <c r="EYK50" s="187"/>
      <c r="EYO50" s="187"/>
      <c r="EYS50" s="187"/>
      <c r="EYW50" s="187"/>
      <c r="EZA50" s="187"/>
      <c r="EZE50" s="187"/>
      <c r="EZI50" s="187"/>
      <c r="EZM50" s="187"/>
      <c r="EZQ50" s="187"/>
      <c r="EZU50" s="187"/>
      <c r="EZY50" s="187"/>
      <c r="FAC50" s="187"/>
      <c r="FAG50" s="187"/>
      <c r="FAK50" s="187"/>
      <c r="FAO50" s="187"/>
      <c r="FAS50" s="187"/>
      <c r="FAW50" s="187"/>
      <c r="FBA50" s="187"/>
      <c r="FBE50" s="187"/>
      <c r="FBI50" s="187"/>
      <c r="FBM50" s="187"/>
      <c r="FBQ50" s="187"/>
      <c r="FBU50" s="187"/>
      <c r="FBY50" s="187"/>
      <c r="FCC50" s="187"/>
      <c r="FCG50" s="187"/>
      <c r="FCK50" s="187"/>
      <c r="FCO50" s="187"/>
      <c r="FCS50" s="187"/>
      <c r="FCW50" s="187"/>
      <c r="FDA50" s="187"/>
      <c r="FDE50" s="187"/>
      <c r="FDI50" s="187"/>
      <c r="FDM50" s="187"/>
      <c r="FDQ50" s="187"/>
      <c r="FDU50" s="187"/>
      <c r="FDY50" s="187"/>
      <c r="FEC50" s="187"/>
      <c r="FEG50" s="187"/>
      <c r="FEK50" s="187"/>
      <c r="FEO50" s="187"/>
      <c r="FES50" s="187"/>
      <c r="FEW50" s="187"/>
      <c r="FFA50" s="187"/>
      <c r="FFE50" s="187"/>
      <c r="FFI50" s="187"/>
      <c r="FFM50" s="187"/>
      <c r="FFQ50" s="187"/>
      <c r="FFU50" s="187"/>
      <c r="FFY50" s="187"/>
      <c r="FGC50" s="187"/>
      <c r="FGG50" s="187"/>
      <c r="FGK50" s="187"/>
      <c r="FGO50" s="187"/>
      <c r="FGS50" s="187"/>
      <c r="FGW50" s="187"/>
      <c r="FHA50" s="187"/>
      <c r="FHE50" s="187"/>
      <c r="FHI50" s="187"/>
      <c r="FHM50" s="187"/>
      <c r="FHQ50" s="187"/>
      <c r="FHU50" s="187"/>
      <c r="FHY50" s="187"/>
      <c r="FIC50" s="187"/>
      <c r="FIG50" s="187"/>
      <c r="FIK50" s="187"/>
      <c r="FIO50" s="187"/>
      <c r="FIS50" s="187"/>
      <c r="FIW50" s="187"/>
      <c r="FJA50" s="187"/>
      <c r="FJE50" s="187"/>
      <c r="FJI50" s="187"/>
      <c r="FJM50" s="187"/>
      <c r="FJQ50" s="187"/>
      <c r="FJU50" s="187"/>
      <c r="FJY50" s="187"/>
      <c r="FKC50" s="187"/>
      <c r="FKG50" s="187"/>
      <c r="FKK50" s="187"/>
      <c r="FKO50" s="187"/>
      <c r="FKS50" s="187"/>
      <c r="FKW50" s="187"/>
      <c r="FLA50" s="187"/>
      <c r="FLE50" s="187"/>
      <c r="FLI50" s="187"/>
      <c r="FLM50" s="187"/>
      <c r="FLQ50" s="187"/>
      <c r="FLU50" s="187"/>
      <c r="FLY50" s="187"/>
      <c r="FMC50" s="187"/>
      <c r="FMG50" s="187"/>
      <c r="FMK50" s="187"/>
      <c r="FMO50" s="187"/>
      <c r="FMS50" s="187"/>
      <c r="FMW50" s="187"/>
      <c r="FNA50" s="187"/>
      <c r="FNE50" s="187"/>
      <c r="FNI50" s="187"/>
      <c r="FNM50" s="187"/>
      <c r="FNQ50" s="187"/>
      <c r="FNU50" s="187"/>
      <c r="FNY50" s="187"/>
      <c r="FOC50" s="187"/>
      <c r="FOG50" s="187"/>
      <c r="FOK50" s="187"/>
      <c r="FOO50" s="187"/>
      <c r="FOS50" s="187"/>
      <c r="FOW50" s="187"/>
      <c r="FPA50" s="187"/>
      <c r="FPE50" s="187"/>
      <c r="FPI50" s="187"/>
      <c r="FPM50" s="187"/>
      <c r="FPQ50" s="187"/>
      <c r="FPU50" s="187"/>
      <c r="FPY50" s="187"/>
      <c r="FQC50" s="187"/>
      <c r="FQG50" s="187"/>
      <c r="FQK50" s="187"/>
      <c r="FQO50" s="187"/>
      <c r="FQS50" s="187"/>
      <c r="FQW50" s="187"/>
      <c r="FRA50" s="187"/>
      <c r="FRE50" s="187"/>
      <c r="FRI50" s="187"/>
      <c r="FRM50" s="187"/>
      <c r="FRQ50" s="187"/>
      <c r="FRU50" s="187"/>
      <c r="FRY50" s="187"/>
      <c r="FSC50" s="187"/>
      <c r="FSG50" s="187"/>
      <c r="FSK50" s="187"/>
      <c r="FSO50" s="187"/>
      <c r="FSS50" s="187"/>
      <c r="FSW50" s="187"/>
      <c r="FTA50" s="187"/>
      <c r="FTE50" s="187"/>
      <c r="FTI50" s="187"/>
      <c r="FTM50" s="187"/>
      <c r="FTQ50" s="187"/>
      <c r="FTU50" s="187"/>
      <c r="FTY50" s="187"/>
      <c r="FUC50" s="187"/>
      <c r="FUG50" s="187"/>
      <c r="FUK50" s="187"/>
      <c r="FUO50" s="187"/>
      <c r="FUS50" s="187"/>
      <c r="FUW50" s="187"/>
      <c r="FVA50" s="187"/>
      <c r="FVE50" s="187"/>
      <c r="FVI50" s="187"/>
      <c r="FVM50" s="187"/>
      <c r="FVQ50" s="187"/>
      <c r="FVU50" s="187"/>
      <c r="FVY50" s="187"/>
      <c r="FWC50" s="187"/>
      <c r="FWG50" s="187"/>
      <c r="FWK50" s="187"/>
      <c r="FWO50" s="187"/>
      <c r="FWS50" s="187"/>
      <c r="FWW50" s="187"/>
      <c r="FXA50" s="187"/>
      <c r="FXE50" s="187"/>
      <c r="FXI50" s="187"/>
      <c r="FXM50" s="187"/>
      <c r="FXQ50" s="187"/>
      <c r="FXU50" s="187"/>
      <c r="FXY50" s="187"/>
      <c r="FYC50" s="187"/>
      <c r="FYG50" s="187"/>
      <c r="FYK50" s="187"/>
      <c r="FYO50" s="187"/>
      <c r="FYS50" s="187"/>
      <c r="FYW50" s="187"/>
      <c r="FZA50" s="187"/>
      <c r="FZE50" s="187"/>
      <c r="FZI50" s="187"/>
      <c r="FZM50" s="187"/>
      <c r="FZQ50" s="187"/>
      <c r="FZU50" s="187"/>
      <c r="FZY50" s="187"/>
      <c r="GAC50" s="187"/>
      <c r="GAG50" s="187"/>
      <c r="GAK50" s="187"/>
      <c r="GAO50" s="187"/>
      <c r="GAS50" s="187"/>
      <c r="GAW50" s="187"/>
      <c r="GBA50" s="187"/>
      <c r="GBE50" s="187"/>
      <c r="GBI50" s="187"/>
      <c r="GBM50" s="187"/>
      <c r="GBQ50" s="187"/>
      <c r="GBU50" s="187"/>
      <c r="GBY50" s="187"/>
      <c r="GCC50" s="187"/>
      <c r="GCG50" s="187"/>
      <c r="GCK50" s="187"/>
      <c r="GCO50" s="187"/>
      <c r="GCS50" s="187"/>
      <c r="GCW50" s="187"/>
      <c r="GDA50" s="187"/>
      <c r="GDE50" s="187"/>
      <c r="GDI50" s="187"/>
      <c r="GDM50" s="187"/>
      <c r="GDQ50" s="187"/>
      <c r="GDU50" s="187"/>
      <c r="GDY50" s="187"/>
      <c r="GEC50" s="187"/>
      <c r="GEG50" s="187"/>
      <c r="GEK50" s="187"/>
      <c r="GEO50" s="187"/>
      <c r="GES50" s="187"/>
      <c r="GEW50" s="187"/>
      <c r="GFA50" s="187"/>
      <c r="GFE50" s="187"/>
      <c r="GFI50" s="187"/>
      <c r="GFM50" s="187"/>
      <c r="GFQ50" s="187"/>
      <c r="GFU50" s="187"/>
      <c r="GFY50" s="187"/>
      <c r="GGC50" s="187"/>
      <c r="GGG50" s="187"/>
      <c r="GGK50" s="187"/>
      <c r="GGO50" s="187"/>
      <c r="GGS50" s="187"/>
      <c r="GGW50" s="187"/>
      <c r="GHA50" s="187"/>
      <c r="GHE50" s="187"/>
      <c r="GHI50" s="187"/>
      <c r="GHM50" s="187"/>
      <c r="GHQ50" s="187"/>
      <c r="GHU50" s="187"/>
      <c r="GHY50" s="187"/>
      <c r="GIC50" s="187"/>
      <c r="GIG50" s="187"/>
      <c r="GIK50" s="187"/>
      <c r="GIO50" s="187"/>
      <c r="GIS50" s="187"/>
      <c r="GIW50" s="187"/>
      <c r="GJA50" s="187"/>
      <c r="GJE50" s="187"/>
      <c r="GJI50" s="187"/>
      <c r="GJM50" s="187"/>
      <c r="GJQ50" s="187"/>
      <c r="GJU50" s="187"/>
      <c r="GJY50" s="187"/>
      <c r="GKC50" s="187"/>
      <c r="GKG50" s="187"/>
      <c r="GKK50" s="187"/>
      <c r="GKO50" s="187"/>
      <c r="GKS50" s="187"/>
      <c r="GKW50" s="187"/>
      <c r="GLA50" s="187"/>
      <c r="GLE50" s="187"/>
      <c r="GLI50" s="187"/>
      <c r="GLM50" s="187"/>
      <c r="GLQ50" s="187"/>
      <c r="GLU50" s="187"/>
      <c r="GLY50" s="187"/>
      <c r="GMC50" s="187"/>
      <c r="GMG50" s="187"/>
      <c r="GMK50" s="187"/>
      <c r="GMO50" s="187"/>
      <c r="GMS50" s="187"/>
      <c r="GMW50" s="187"/>
      <c r="GNA50" s="187"/>
      <c r="GNE50" s="187"/>
      <c r="GNI50" s="187"/>
      <c r="GNM50" s="187"/>
      <c r="GNQ50" s="187"/>
      <c r="GNU50" s="187"/>
      <c r="GNY50" s="187"/>
      <c r="GOC50" s="187"/>
      <c r="GOG50" s="187"/>
      <c r="GOK50" s="187"/>
      <c r="GOO50" s="187"/>
      <c r="GOS50" s="187"/>
      <c r="GOW50" s="187"/>
      <c r="GPA50" s="187"/>
      <c r="GPE50" s="187"/>
      <c r="GPI50" s="187"/>
      <c r="GPM50" s="187"/>
      <c r="GPQ50" s="187"/>
      <c r="GPU50" s="187"/>
      <c r="GPY50" s="187"/>
      <c r="GQC50" s="187"/>
      <c r="GQG50" s="187"/>
      <c r="GQK50" s="187"/>
      <c r="GQO50" s="187"/>
      <c r="GQS50" s="187"/>
      <c r="GQW50" s="187"/>
      <c r="GRA50" s="187"/>
      <c r="GRE50" s="187"/>
      <c r="GRI50" s="187"/>
      <c r="GRM50" s="187"/>
      <c r="GRQ50" s="187"/>
      <c r="GRU50" s="187"/>
      <c r="GRY50" s="187"/>
      <c r="GSC50" s="187"/>
      <c r="GSG50" s="187"/>
      <c r="GSK50" s="187"/>
      <c r="GSO50" s="187"/>
      <c r="GSS50" s="187"/>
      <c r="GSW50" s="187"/>
      <c r="GTA50" s="187"/>
      <c r="GTE50" s="187"/>
      <c r="GTI50" s="187"/>
      <c r="GTM50" s="187"/>
      <c r="GTQ50" s="187"/>
      <c r="GTU50" s="187"/>
      <c r="GTY50" s="187"/>
      <c r="GUC50" s="187"/>
      <c r="GUG50" s="187"/>
      <c r="GUK50" s="187"/>
      <c r="GUO50" s="187"/>
      <c r="GUS50" s="187"/>
      <c r="GUW50" s="187"/>
      <c r="GVA50" s="187"/>
      <c r="GVE50" s="187"/>
      <c r="GVI50" s="187"/>
      <c r="GVM50" s="187"/>
      <c r="GVQ50" s="187"/>
      <c r="GVU50" s="187"/>
      <c r="GVY50" s="187"/>
      <c r="GWC50" s="187"/>
      <c r="GWG50" s="187"/>
      <c r="GWK50" s="187"/>
      <c r="GWO50" s="187"/>
      <c r="GWS50" s="187"/>
      <c r="GWW50" s="187"/>
      <c r="GXA50" s="187"/>
      <c r="GXE50" s="187"/>
      <c r="GXI50" s="187"/>
      <c r="GXM50" s="187"/>
      <c r="GXQ50" s="187"/>
      <c r="GXU50" s="187"/>
      <c r="GXY50" s="187"/>
      <c r="GYC50" s="187"/>
      <c r="GYG50" s="187"/>
      <c r="GYK50" s="187"/>
      <c r="GYO50" s="187"/>
      <c r="GYS50" s="187"/>
      <c r="GYW50" s="187"/>
      <c r="GZA50" s="187"/>
      <c r="GZE50" s="187"/>
      <c r="GZI50" s="187"/>
      <c r="GZM50" s="187"/>
      <c r="GZQ50" s="187"/>
      <c r="GZU50" s="187"/>
      <c r="GZY50" s="187"/>
      <c r="HAC50" s="187"/>
      <c r="HAG50" s="187"/>
      <c r="HAK50" s="187"/>
      <c r="HAO50" s="187"/>
      <c r="HAS50" s="187"/>
      <c r="HAW50" s="187"/>
      <c r="HBA50" s="187"/>
      <c r="HBE50" s="187"/>
      <c r="HBI50" s="187"/>
      <c r="HBM50" s="187"/>
      <c r="HBQ50" s="187"/>
      <c r="HBU50" s="187"/>
      <c r="HBY50" s="187"/>
      <c r="HCC50" s="187"/>
      <c r="HCG50" s="187"/>
      <c r="HCK50" s="187"/>
      <c r="HCO50" s="187"/>
      <c r="HCS50" s="187"/>
      <c r="HCW50" s="187"/>
      <c r="HDA50" s="187"/>
      <c r="HDE50" s="187"/>
      <c r="HDI50" s="187"/>
      <c r="HDM50" s="187"/>
      <c r="HDQ50" s="187"/>
      <c r="HDU50" s="187"/>
      <c r="HDY50" s="187"/>
      <c r="HEC50" s="187"/>
      <c r="HEG50" s="187"/>
      <c r="HEK50" s="187"/>
      <c r="HEO50" s="187"/>
      <c r="HES50" s="187"/>
      <c r="HEW50" s="187"/>
      <c r="HFA50" s="187"/>
      <c r="HFE50" s="187"/>
      <c r="HFI50" s="187"/>
      <c r="HFM50" s="187"/>
      <c r="HFQ50" s="187"/>
      <c r="HFU50" s="187"/>
      <c r="HFY50" s="187"/>
      <c r="HGC50" s="187"/>
      <c r="HGG50" s="187"/>
      <c r="HGK50" s="187"/>
      <c r="HGO50" s="187"/>
      <c r="HGS50" s="187"/>
      <c r="HGW50" s="187"/>
      <c r="HHA50" s="187"/>
      <c r="HHE50" s="187"/>
      <c r="HHI50" s="187"/>
      <c r="HHM50" s="187"/>
      <c r="HHQ50" s="187"/>
      <c r="HHU50" s="187"/>
      <c r="HHY50" s="187"/>
      <c r="HIC50" s="187"/>
      <c r="HIG50" s="187"/>
      <c r="HIK50" s="187"/>
      <c r="HIO50" s="187"/>
      <c r="HIS50" s="187"/>
      <c r="HIW50" s="187"/>
      <c r="HJA50" s="187"/>
      <c r="HJE50" s="187"/>
      <c r="HJI50" s="187"/>
      <c r="HJM50" s="187"/>
      <c r="HJQ50" s="187"/>
      <c r="HJU50" s="187"/>
      <c r="HJY50" s="187"/>
      <c r="HKC50" s="187"/>
      <c r="HKG50" s="187"/>
      <c r="HKK50" s="187"/>
      <c r="HKO50" s="187"/>
      <c r="HKS50" s="187"/>
      <c r="HKW50" s="187"/>
      <c r="HLA50" s="187"/>
      <c r="HLE50" s="187"/>
      <c r="HLI50" s="187"/>
      <c r="HLM50" s="187"/>
      <c r="HLQ50" s="187"/>
      <c r="HLU50" s="187"/>
      <c r="HLY50" s="187"/>
      <c r="HMC50" s="187"/>
      <c r="HMG50" s="187"/>
      <c r="HMK50" s="187"/>
      <c r="HMO50" s="187"/>
      <c r="HMS50" s="187"/>
      <c r="HMW50" s="187"/>
      <c r="HNA50" s="187"/>
      <c r="HNE50" s="187"/>
      <c r="HNI50" s="187"/>
      <c r="HNM50" s="187"/>
      <c r="HNQ50" s="187"/>
      <c r="HNU50" s="187"/>
      <c r="HNY50" s="187"/>
      <c r="HOC50" s="187"/>
      <c r="HOG50" s="187"/>
      <c r="HOK50" s="187"/>
      <c r="HOO50" s="187"/>
      <c r="HOS50" s="187"/>
      <c r="HOW50" s="187"/>
      <c r="HPA50" s="187"/>
      <c r="HPE50" s="187"/>
      <c r="HPI50" s="187"/>
      <c r="HPM50" s="187"/>
      <c r="HPQ50" s="187"/>
      <c r="HPU50" s="187"/>
      <c r="HPY50" s="187"/>
      <c r="HQC50" s="187"/>
      <c r="HQG50" s="187"/>
      <c r="HQK50" s="187"/>
      <c r="HQO50" s="187"/>
      <c r="HQS50" s="187"/>
      <c r="HQW50" s="187"/>
      <c r="HRA50" s="187"/>
      <c r="HRE50" s="187"/>
      <c r="HRI50" s="187"/>
      <c r="HRM50" s="187"/>
      <c r="HRQ50" s="187"/>
      <c r="HRU50" s="187"/>
      <c r="HRY50" s="187"/>
      <c r="HSC50" s="187"/>
      <c r="HSG50" s="187"/>
      <c r="HSK50" s="187"/>
      <c r="HSO50" s="187"/>
      <c r="HSS50" s="187"/>
      <c r="HSW50" s="187"/>
      <c r="HTA50" s="187"/>
      <c r="HTE50" s="187"/>
      <c r="HTI50" s="187"/>
      <c r="HTM50" s="187"/>
      <c r="HTQ50" s="187"/>
      <c r="HTU50" s="187"/>
      <c r="HTY50" s="187"/>
      <c r="HUC50" s="187"/>
      <c r="HUG50" s="187"/>
      <c r="HUK50" s="187"/>
      <c r="HUO50" s="187"/>
      <c r="HUS50" s="187"/>
      <c r="HUW50" s="187"/>
      <c r="HVA50" s="187"/>
      <c r="HVE50" s="187"/>
      <c r="HVI50" s="187"/>
      <c r="HVM50" s="187"/>
      <c r="HVQ50" s="187"/>
      <c r="HVU50" s="187"/>
      <c r="HVY50" s="187"/>
      <c r="HWC50" s="187"/>
      <c r="HWG50" s="187"/>
      <c r="HWK50" s="187"/>
      <c r="HWO50" s="187"/>
      <c r="HWS50" s="187"/>
      <c r="HWW50" s="187"/>
      <c r="HXA50" s="187"/>
      <c r="HXE50" s="187"/>
      <c r="HXI50" s="187"/>
      <c r="HXM50" s="187"/>
      <c r="HXQ50" s="187"/>
      <c r="HXU50" s="187"/>
      <c r="HXY50" s="187"/>
      <c r="HYC50" s="187"/>
      <c r="HYG50" s="187"/>
      <c r="HYK50" s="187"/>
      <c r="HYO50" s="187"/>
      <c r="HYS50" s="187"/>
      <c r="HYW50" s="187"/>
      <c r="HZA50" s="187"/>
      <c r="HZE50" s="187"/>
      <c r="HZI50" s="187"/>
      <c r="HZM50" s="187"/>
      <c r="HZQ50" s="187"/>
      <c r="HZU50" s="187"/>
      <c r="HZY50" s="187"/>
      <c r="IAC50" s="187"/>
      <c r="IAG50" s="187"/>
      <c r="IAK50" s="187"/>
      <c r="IAO50" s="187"/>
      <c r="IAS50" s="187"/>
      <c r="IAW50" s="187"/>
      <c r="IBA50" s="187"/>
      <c r="IBE50" s="187"/>
      <c r="IBI50" s="187"/>
      <c r="IBM50" s="187"/>
      <c r="IBQ50" s="187"/>
      <c r="IBU50" s="187"/>
      <c r="IBY50" s="187"/>
      <c r="ICC50" s="187"/>
      <c r="ICG50" s="187"/>
      <c r="ICK50" s="187"/>
      <c r="ICO50" s="187"/>
      <c r="ICS50" s="187"/>
      <c r="ICW50" s="187"/>
      <c r="IDA50" s="187"/>
      <c r="IDE50" s="187"/>
      <c r="IDI50" s="187"/>
      <c r="IDM50" s="187"/>
      <c r="IDQ50" s="187"/>
      <c r="IDU50" s="187"/>
      <c r="IDY50" s="187"/>
      <c r="IEC50" s="187"/>
      <c r="IEG50" s="187"/>
      <c r="IEK50" s="187"/>
      <c r="IEO50" s="187"/>
      <c r="IES50" s="187"/>
      <c r="IEW50" s="187"/>
      <c r="IFA50" s="187"/>
      <c r="IFE50" s="187"/>
      <c r="IFI50" s="187"/>
      <c r="IFM50" s="187"/>
      <c r="IFQ50" s="187"/>
      <c r="IFU50" s="187"/>
      <c r="IFY50" s="187"/>
      <c r="IGC50" s="187"/>
      <c r="IGG50" s="187"/>
      <c r="IGK50" s="187"/>
      <c r="IGO50" s="187"/>
      <c r="IGS50" s="187"/>
      <c r="IGW50" s="187"/>
      <c r="IHA50" s="187"/>
      <c r="IHE50" s="187"/>
      <c r="IHI50" s="187"/>
      <c r="IHM50" s="187"/>
      <c r="IHQ50" s="187"/>
      <c r="IHU50" s="187"/>
      <c r="IHY50" s="187"/>
      <c r="IIC50" s="187"/>
      <c r="IIG50" s="187"/>
      <c r="IIK50" s="187"/>
      <c r="IIO50" s="187"/>
      <c r="IIS50" s="187"/>
      <c r="IIW50" s="187"/>
      <c r="IJA50" s="187"/>
      <c r="IJE50" s="187"/>
      <c r="IJI50" s="187"/>
      <c r="IJM50" s="187"/>
      <c r="IJQ50" s="187"/>
      <c r="IJU50" s="187"/>
      <c r="IJY50" s="187"/>
      <c r="IKC50" s="187"/>
      <c r="IKG50" s="187"/>
      <c r="IKK50" s="187"/>
      <c r="IKO50" s="187"/>
      <c r="IKS50" s="187"/>
      <c r="IKW50" s="187"/>
      <c r="ILA50" s="187"/>
      <c r="ILE50" s="187"/>
      <c r="ILI50" s="187"/>
      <c r="ILM50" s="187"/>
      <c r="ILQ50" s="187"/>
      <c r="ILU50" s="187"/>
      <c r="ILY50" s="187"/>
      <c r="IMC50" s="187"/>
      <c r="IMG50" s="187"/>
      <c r="IMK50" s="187"/>
      <c r="IMO50" s="187"/>
      <c r="IMS50" s="187"/>
      <c r="IMW50" s="187"/>
      <c r="INA50" s="187"/>
      <c r="INE50" s="187"/>
      <c r="INI50" s="187"/>
      <c r="INM50" s="187"/>
      <c r="INQ50" s="187"/>
      <c r="INU50" s="187"/>
      <c r="INY50" s="187"/>
      <c r="IOC50" s="187"/>
      <c r="IOG50" s="187"/>
      <c r="IOK50" s="187"/>
      <c r="IOO50" s="187"/>
      <c r="IOS50" s="187"/>
      <c r="IOW50" s="187"/>
      <c r="IPA50" s="187"/>
      <c r="IPE50" s="187"/>
      <c r="IPI50" s="187"/>
      <c r="IPM50" s="187"/>
      <c r="IPQ50" s="187"/>
      <c r="IPU50" s="187"/>
      <c r="IPY50" s="187"/>
      <c r="IQC50" s="187"/>
      <c r="IQG50" s="187"/>
      <c r="IQK50" s="187"/>
      <c r="IQO50" s="187"/>
      <c r="IQS50" s="187"/>
      <c r="IQW50" s="187"/>
      <c r="IRA50" s="187"/>
      <c r="IRE50" s="187"/>
      <c r="IRI50" s="187"/>
      <c r="IRM50" s="187"/>
      <c r="IRQ50" s="187"/>
      <c r="IRU50" s="187"/>
      <c r="IRY50" s="187"/>
      <c r="ISC50" s="187"/>
      <c r="ISG50" s="187"/>
      <c r="ISK50" s="187"/>
      <c r="ISO50" s="187"/>
      <c r="ISS50" s="187"/>
      <c r="ISW50" s="187"/>
      <c r="ITA50" s="187"/>
      <c r="ITE50" s="187"/>
      <c r="ITI50" s="187"/>
      <c r="ITM50" s="187"/>
      <c r="ITQ50" s="187"/>
      <c r="ITU50" s="187"/>
      <c r="ITY50" s="187"/>
      <c r="IUC50" s="187"/>
      <c r="IUG50" s="187"/>
      <c r="IUK50" s="187"/>
      <c r="IUO50" s="187"/>
      <c r="IUS50" s="187"/>
      <c r="IUW50" s="187"/>
      <c r="IVA50" s="187"/>
      <c r="IVE50" s="187"/>
      <c r="IVI50" s="187"/>
      <c r="IVM50" s="187"/>
      <c r="IVQ50" s="187"/>
      <c r="IVU50" s="187"/>
      <c r="IVY50" s="187"/>
      <c r="IWC50" s="187"/>
      <c r="IWG50" s="187"/>
      <c r="IWK50" s="187"/>
      <c r="IWO50" s="187"/>
      <c r="IWS50" s="187"/>
      <c r="IWW50" s="187"/>
      <c r="IXA50" s="187"/>
      <c r="IXE50" s="187"/>
      <c r="IXI50" s="187"/>
      <c r="IXM50" s="187"/>
      <c r="IXQ50" s="187"/>
      <c r="IXU50" s="187"/>
      <c r="IXY50" s="187"/>
      <c r="IYC50" s="187"/>
      <c r="IYG50" s="187"/>
      <c r="IYK50" s="187"/>
      <c r="IYO50" s="187"/>
      <c r="IYS50" s="187"/>
      <c r="IYW50" s="187"/>
      <c r="IZA50" s="187"/>
      <c r="IZE50" s="187"/>
      <c r="IZI50" s="187"/>
      <c r="IZM50" s="187"/>
      <c r="IZQ50" s="187"/>
      <c r="IZU50" s="187"/>
      <c r="IZY50" s="187"/>
      <c r="JAC50" s="187"/>
      <c r="JAG50" s="187"/>
      <c r="JAK50" s="187"/>
      <c r="JAO50" s="187"/>
      <c r="JAS50" s="187"/>
      <c r="JAW50" s="187"/>
      <c r="JBA50" s="187"/>
      <c r="JBE50" s="187"/>
      <c r="JBI50" s="187"/>
      <c r="JBM50" s="187"/>
      <c r="JBQ50" s="187"/>
      <c r="JBU50" s="187"/>
      <c r="JBY50" s="187"/>
      <c r="JCC50" s="187"/>
      <c r="JCG50" s="187"/>
      <c r="JCK50" s="187"/>
      <c r="JCO50" s="187"/>
      <c r="JCS50" s="187"/>
      <c r="JCW50" s="187"/>
      <c r="JDA50" s="187"/>
      <c r="JDE50" s="187"/>
      <c r="JDI50" s="187"/>
      <c r="JDM50" s="187"/>
      <c r="JDQ50" s="187"/>
      <c r="JDU50" s="187"/>
      <c r="JDY50" s="187"/>
      <c r="JEC50" s="187"/>
      <c r="JEG50" s="187"/>
      <c r="JEK50" s="187"/>
      <c r="JEO50" s="187"/>
      <c r="JES50" s="187"/>
      <c r="JEW50" s="187"/>
      <c r="JFA50" s="187"/>
      <c r="JFE50" s="187"/>
      <c r="JFI50" s="187"/>
      <c r="JFM50" s="187"/>
      <c r="JFQ50" s="187"/>
      <c r="JFU50" s="187"/>
      <c r="JFY50" s="187"/>
      <c r="JGC50" s="187"/>
      <c r="JGG50" s="187"/>
      <c r="JGK50" s="187"/>
      <c r="JGO50" s="187"/>
      <c r="JGS50" s="187"/>
      <c r="JGW50" s="187"/>
      <c r="JHA50" s="187"/>
      <c r="JHE50" s="187"/>
      <c r="JHI50" s="187"/>
      <c r="JHM50" s="187"/>
      <c r="JHQ50" s="187"/>
      <c r="JHU50" s="187"/>
      <c r="JHY50" s="187"/>
      <c r="JIC50" s="187"/>
      <c r="JIG50" s="187"/>
      <c r="JIK50" s="187"/>
      <c r="JIO50" s="187"/>
      <c r="JIS50" s="187"/>
      <c r="JIW50" s="187"/>
      <c r="JJA50" s="187"/>
      <c r="JJE50" s="187"/>
      <c r="JJI50" s="187"/>
      <c r="JJM50" s="187"/>
      <c r="JJQ50" s="187"/>
      <c r="JJU50" s="187"/>
      <c r="JJY50" s="187"/>
      <c r="JKC50" s="187"/>
      <c r="JKG50" s="187"/>
      <c r="JKK50" s="187"/>
      <c r="JKO50" s="187"/>
      <c r="JKS50" s="187"/>
      <c r="JKW50" s="187"/>
      <c r="JLA50" s="187"/>
      <c r="JLE50" s="187"/>
      <c r="JLI50" s="187"/>
      <c r="JLM50" s="187"/>
      <c r="JLQ50" s="187"/>
      <c r="JLU50" s="187"/>
      <c r="JLY50" s="187"/>
      <c r="JMC50" s="187"/>
      <c r="JMG50" s="187"/>
      <c r="JMK50" s="187"/>
      <c r="JMO50" s="187"/>
      <c r="JMS50" s="187"/>
      <c r="JMW50" s="187"/>
      <c r="JNA50" s="187"/>
      <c r="JNE50" s="187"/>
      <c r="JNI50" s="187"/>
      <c r="JNM50" s="187"/>
      <c r="JNQ50" s="187"/>
      <c r="JNU50" s="187"/>
      <c r="JNY50" s="187"/>
      <c r="JOC50" s="187"/>
      <c r="JOG50" s="187"/>
      <c r="JOK50" s="187"/>
      <c r="JOO50" s="187"/>
      <c r="JOS50" s="187"/>
      <c r="JOW50" s="187"/>
      <c r="JPA50" s="187"/>
      <c r="JPE50" s="187"/>
      <c r="JPI50" s="187"/>
      <c r="JPM50" s="187"/>
      <c r="JPQ50" s="187"/>
      <c r="JPU50" s="187"/>
      <c r="JPY50" s="187"/>
      <c r="JQC50" s="187"/>
      <c r="JQG50" s="187"/>
      <c r="JQK50" s="187"/>
      <c r="JQO50" s="187"/>
      <c r="JQS50" s="187"/>
      <c r="JQW50" s="187"/>
      <c r="JRA50" s="187"/>
      <c r="JRE50" s="187"/>
      <c r="JRI50" s="187"/>
      <c r="JRM50" s="187"/>
      <c r="JRQ50" s="187"/>
      <c r="JRU50" s="187"/>
      <c r="JRY50" s="187"/>
      <c r="JSC50" s="187"/>
      <c r="JSG50" s="187"/>
      <c r="JSK50" s="187"/>
      <c r="JSO50" s="187"/>
      <c r="JSS50" s="187"/>
      <c r="JSW50" s="187"/>
      <c r="JTA50" s="187"/>
      <c r="JTE50" s="187"/>
      <c r="JTI50" s="187"/>
      <c r="JTM50" s="187"/>
      <c r="JTQ50" s="187"/>
      <c r="JTU50" s="187"/>
      <c r="JTY50" s="187"/>
      <c r="JUC50" s="187"/>
      <c r="JUG50" s="187"/>
      <c r="JUK50" s="187"/>
      <c r="JUO50" s="187"/>
      <c r="JUS50" s="187"/>
      <c r="JUW50" s="187"/>
      <c r="JVA50" s="187"/>
      <c r="JVE50" s="187"/>
      <c r="JVI50" s="187"/>
      <c r="JVM50" s="187"/>
      <c r="JVQ50" s="187"/>
      <c r="JVU50" s="187"/>
      <c r="JVY50" s="187"/>
      <c r="JWC50" s="187"/>
      <c r="JWG50" s="187"/>
      <c r="JWK50" s="187"/>
      <c r="JWO50" s="187"/>
      <c r="JWS50" s="187"/>
      <c r="JWW50" s="187"/>
      <c r="JXA50" s="187"/>
      <c r="JXE50" s="187"/>
      <c r="JXI50" s="187"/>
      <c r="JXM50" s="187"/>
      <c r="JXQ50" s="187"/>
      <c r="JXU50" s="187"/>
      <c r="JXY50" s="187"/>
      <c r="JYC50" s="187"/>
      <c r="JYG50" s="187"/>
      <c r="JYK50" s="187"/>
      <c r="JYO50" s="187"/>
      <c r="JYS50" s="187"/>
      <c r="JYW50" s="187"/>
      <c r="JZA50" s="187"/>
      <c r="JZE50" s="187"/>
      <c r="JZI50" s="187"/>
      <c r="JZM50" s="187"/>
      <c r="JZQ50" s="187"/>
      <c r="JZU50" s="187"/>
      <c r="JZY50" s="187"/>
      <c r="KAC50" s="187"/>
      <c r="KAG50" s="187"/>
      <c r="KAK50" s="187"/>
      <c r="KAO50" s="187"/>
      <c r="KAS50" s="187"/>
      <c r="KAW50" s="187"/>
      <c r="KBA50" s="187"/>
      <c r="KBE50" s="187"/>
      <c r="KBI50" s="187"/>
      <c r="KBM50" s="187"/>
      <c r="KBQ50" s="187"/>
      <c r="KBU50" s="187"/>
      <c r="KBY50" s="187"/>
      <c r="KCC50" s="187"/>
      <c r="KCG50" s="187"/>
      <c r="KCK50" s="187"/>
      <c r="KCO50" s="187"/>
      <c r="KCS50" s="187"/>
      <c r="KCW50" s="187"/>
      <c r="KDA50" s="187"/>
      <c r="KDE50" s="187"/>
      <c r="KDI50" s="187"/>
      <c r="KDM50" s="187"/>
      <c r="KDQ50" s="187"/>
      <c r="KDU50" s="187"/>
      <c r="KDY50" s="187"/>
      <c r="KEC50" s="187"/>
      <c r="KEG50" s="187"/>
      <c r="KEK50" s="187"/>
      <c r="KEO50" s="187"/>
      <c r="KES50" s="187"/>
      <c r="KEW50" s="187"/>
      <c r="KFA50" s="187"/>
      <c r="KFE50" s="187"/>
      <c r="KFI50" s="187"/>
      <c r="KFM50" s="187"/>
      <c r="KFQ50" s="187"/>
      <c r="KFU50" s="187"/>
      <c r="KFY50" s="187"/>
      <c r="KGC50" s="187"/>
      <c r="KGG50" s="187"/>
      <c r="KGK50" s="187"/>
      <c r="KGO50" s="187"/>
      <c r="KGS50" s="187"/>
      <c r="KGW50" s="187"/>
      <c r="KHA50" s="187"/>
      <c r="KHE50" s="187"/>
      <c r="KHI50" s="187"/>
      <c r="KHM50" s="187"/>
      <c r="KHQ50" s="187"/>
      <c r="KHU50" s="187"/>
      <c r="KHY50" s="187"/>
      <c r="KIC50" s="187"/>
      <c r="KIG50" s="187"/>
      <c r="KIK50" s="187"/>
      <c r="KIO50" s="187"/>
      <c r="KIS50" s="187"/>
      <c r="KIW50" s="187"/>
      <c r="KJA50" s="187"/>
      <c r="KJE50" s="187"/>
      <c r="KJI50" s="187"/>
      <c r="KJM50" s="187"/>
      <c r="KJQ50" s="187"/>
      <c r="KJU50" s="187"/>
      <c r="KJY50" s="187"/>
      <c r="KKC50" s="187"/>
      <c r="KKG50" s="187"/>
      <c r="KKK50" s="187"/>
      <c r="KKO50" s="187"/>
      <c r="KKS50" s="187"/>
      <c r="KKW50" s="187"/>
      <c r="KLA50" s="187"/>
      <c r="KLE50" s="187"/>
      <c r="KLI50" s="187"/>
      <c r="KLM50" s="187"/>
      <c r="KLQ50" s="187"/>
      <c r="KLU50" s="187"/>
      <c r="KLY50" s="187"/>
      <c r="KMC50" s="187"/>
      <c r="KMG50" s="187"/>
      <c r="KMK50" s="187"/>
      <c r="KMO50" s="187"/>
      <c r="KMS50" s="187"/>
      <c r="KMW50" s="187"/>
      <c r="KNA50" s="187"/>
      <c r="KNE50" s="187"/>
      <c r="KNI50" s="187"/>
      <c r="KNM50" s="187"/>
      <c r="KNQ50" s="187"/>
      <c r="KNU50" s="187"/>
      <c r="KNY50" s="187"/>
      <c r="KOC50" s="187"/>
      <c r="KOG50" s="187"/>
      <c r="KOK50" s="187"/>
      <c r="KOO50" s="187"/>
      <c r="KOS50" s="187"/>
      <c r="KOW50" s="187"/>
      <c r="KPA50" s="187"/>
      <c r="KPE50" s="187"/>
      <c r="KPI50" s="187"/>
      <c r="KPM50" s="187"/>
      <c r="KPQ50" s="187"/>
      <c r="KPU50" s="187"/>
      <c r="KPY50" s="187"/>
      <c r="KQC50" s="187"/>
      <c r="KQG50" s="187"/>
      <c r="KQK50" s="187"/>
      <c r="KQO50" s="187"/>
      <c r="KQS50" s="187"/>
      <c r="KQW50" s="187"/>
      <c r="KRA50" s="187"/>
      <c r="KRE50" s="187"/>
      <c r="KRI50" s="187"/>
      <c r="KRM50" s="187"/>
      <c r="KRQ50" s="187"/>
      <c r="KRU50" s="187"/>
      <c r="KRY50" s="187"/>
      <c r="KSC50" s="187"/>
      <c r="KSG50" s="187"/>
      <c r="KSK50" s="187"/>
      <c r="KSO50" s="187"/>
      <c r="KSS50" s="187"/>
      <c r="KSW50" s="187"/>
      <c r="KTA50" s="187"/>
      <c r="KTE50" s="187"/>
      <c r="KTI50" s="187"/>
      <c r="KTM50" s="187"/>
      <c r="KTQ50" s="187"/>
      <c r="KTU50" s="187"/>
      <c r="KTY50" s="187"/>
      <c r="KUC50" s="187"/>
      <c r="KUG50" s="187"/>
      <c r="KUK50" s="187"/>
      <c r="KUO50" s="187"/>
      <c r="KUS50" s="187"/>
      <c r="KUW50" s="187"/>
      <c r="KVA50" s="187"/>
      <c r="KVE50" s="187"/>
      <c r="KVI50" s="187"/>
      <c r="KVM50" s="187"/>
      <c r="KVQ50" s="187"/>
      <c r="KVU50" s="187"/>
      <c r="KVY50" s="187"/>
      <c r="KWC50" s="187"/>
      <c r="KWG50" s="187"/>
      <c r="KWK50" s="187"/>
      <c r="KWO50" s="187"/>
      <c r="KWS50" s="187"/>
      <c r="KWW50" s="187"/>
      <c r="KXA50" s="187"/>
      <c r="KXE50" s="187"/>
      <c r="KXI50" s="187"/>
      <c r="KXM50" s="187"/>
      <c r="KXQ50" s="187"/>
      <c r="KXU50" s="187"/>
      <c r="KXY50" s="187"/>
      <c r="KYC50" s="187"/>
      <c r="KYG50" s="187"/>
      <c r="KYK50" s="187"/>
      <c r="KYO50" s="187"/>
      <c r="KYS50" s="187"/>
      <c r="KYW50" s="187"/>
      <c r="KZA50" s="187"/>
      <c r="KZE50" s="187"/>
      <c r="KZI50" s="187"/>
      <c r="KZM50" s="187"/>
      <c r="KZQ50" s="187"/>
      <c r="KZU50" s="187"/>
      <c r="KZY50" s="187"/>
      <c r="LAC50" s="187"/>
      <c r="LAG50" s="187"/>
      <c r="LAK50" s="187"/>
      <c r="LAO50" s="187"/>
      <c r="LAS50" s="187"/>
      <c r="LAW50" s="187"/>
      <c r="LBA50" s="187"/>
      <c r="LBE50" s="187"/>
      <c r="LBI50" s="187"/>
      <c r="LBM50" s="187"/>
      <c r="LBQ50" s="187"/>
      <c r="LBU50" s="187"/>
      <c r="LBY50" s="187"/>
      <c r="LCC50" s="187"/>
      <c r="LCG50" s="187"/>
      <c r="LCK50" s="187"/>
      <c r="LCO50" s="187"/>
      <c r="LCS50" s="187"/>
      <c r="LCW50" s="187"/>
      <c r="LDA50" s="187"/>
      <c r="LDE50" s="187"/>
      <c r="LDI50" s="187"/>
      <c r="LDM50" s="187"/>
      <c r="LDQ50" s="187"/>
      <c r="LDU50" s="187"/>
      <c r="LDY50" s="187"/>
      <c r="LEC50" s="187"/>
      <c r="LEG50" s="187"/>
      <c r="LEK50" s="187"/>
      <c r="LEO50" s="187"/>
      <c r="LES50" s="187"/>
      <c r="LEW50" s="187"/>
      <c r="LFA50" s="187"/>
      <c r="LFE50" s="187"/>
      <c r="LFI50" s="187"/>
      <c r="LFM50" s="187"/>
      <c r="LFQ50" s="187"/>
      <c r="LFU50" s="187"/>
      <c r="LFY50" s="187"/>
      <c r="LGC50" s="187"/>
      <c r="LGG50" s="187"/>
      <c r="LGK50" s="187"/>
      <c r="LGO50" s="187"/>
      <c r="LGS50" s="187"/>
      <c r="LGW50" s="187"/>
      <c r="LHA50" s="187"/>
      <c r="LHE50" s="187"/>
      <c r="LHI50" s="187"/>
      <c r="LHM50" s="187"/>
      <c r="LHQ50" s="187"/>
      <c r="LHU50" s="187"/>
      <c r="LHY50" s="187"/>
      <c r="LIC50" s="187"/>
      <c r="LIG50" s="187"/>
      <c r="LIK50" s="187"/>
      <c r="LIO50" s="187"/>
      <c r="LIS50" s="187"/>
      <c r="LIW50" s="187"/>
      <c r="LJA50" s="187"/>
      <c r="LJE50" s="187"/>
      <c r="LJI50" s="187"/>
      <c r="LJM50" s="187"/>
      <c r="LJQ50" s="187"/>
      <c r="LJU50" s="187"/>
      <c r="LJY50" s="187"/>
      <c r="LKC50" s="187"/>
      <c r="LKG50" s="187"/>
      <c r="LKK50" s="187"/>
      <c r="LKO50" s="187"/>
      <c r="LKS50" s="187"/>
      <c r="LKW50" s="187"/>
      <c r="LLA50" s="187"/>
      <c r="LLE50" s="187"/>
      <c r="LLI50" s="187"/>
      <c r="LLM50" s="187"/>
      <c r="LLQ50" s="187"/>
      <c r="LLU50" s="187"/>
      <c r="LLY50" s="187"/>
      <c r="LMC50" s="187"/>
      <c r="LMG50" s="187"/>
      <c r="LMK50" s="187"/>
      <c r="LMO50" s="187"/>
      <c r="LMS50" s="187"/>
      <c r="LMW50" s="187"/>
      <c r="LNA50" s="187"/>
      <c r="LNE50" s="187"/>
      <c r="LNI50" s="187"/>
      <c r="LNM50" s="187"/>
      <c r="LNQ50" s="187"/>
      <c r="LNU50" s="187"/>
      <c r="LNY50" s="187"/>
      <c r="LOC50" s="187"/>
      <c r="LOG50" s="187"/>
      <c r="LOK50" s="187"/>
      <c r="LOO50" s="187"/>
      <c r="LOS50" s="187"/>
      <c r="LOW50" s="187"/>
      <c r="LPA50" s="187"/>
      <c r="LPE50" s="187"/>
      <c r="LPI50" s="187"/>
      <c r="LPM50" s="187"/>
      <c r="LPQ50" s="187"/>
      <c r="LPU50" s="187"/>
      <c r="LPY50" s="187"/>
      <c r="LQC50" s="187"/>
      <c r="LQG50" s="187"/>
      <c r="LQK50" s="187"/>
      <c r="LQO50" s="187"/>
      <c r="LQS50" s="187"/>
      <c r="LQW50" s="187"/>
      <c r="LRA50" s="187"/>
      <c r="LRE50" s="187"/>
      <c r="LRI50" s="187"/>
      <c r="LRM50" s="187"/>
      <c r="LRQ50" s="187"/>
      <c r="LRU50" s="187"/>
      <c r="LRY50" s="187"/>
      <c r="LSC50" s="187"/>
      <c r="LSG50" s="187"/>
      <c r="LSK50" s="187"/>
      <c r="LSO50" s="187"/>
      <c r="LSS50" s="187"/>
      <c r="LSW50" s="187"/>
      <c r="LTA50" s="187"/>
      <c r="LTE50" s="187"/>
      <c r="LTI50" s="187"/>
      <c r="LTM50" s="187"/>
      <c r="LTQ50" s="187"/>
      <c r="LTU50" s="187"/>
      <c r="LTY50" s="187"/>
      <c r="LUC50" s="187"/>
      <c r="LUG50" s="187"/>
      <c r="LUK50" s="187"/>
      <c r="LUO50" s="187"/>
      <c r="LUS50" s="187"/>
      <c r="LUW50" s="187"/>
      <c r="LVA50" s="187"/>
      <c r="LVE50" s="187"/>
      <c r="LVI50" s="187"/>
      <c r="LVM50" s="187"/>
      <c r="LVQ50" s="187"/>
      <c r="LVU50" s="187"/>
      <c r="LVY50" s="187"/>
      <c r="LWC50" s="187"/>
      <c r="LWG50" s="187"/>
      <c r="LWK50" s="187"/>
      <c r="LWO50" s="187"/>
      <c r="LWS50" s="187"/>
      <c r="LWW50" s="187"/>
      <c r="LXA50" s="187"/>
      <c r="LXE50" s="187"/>
      <c r="LXI50" s="187"/>
      <c r="LXM50" s="187"/>
      <c r="LXQ50" s="187"/>
      <c r="LXU50" s="187"/>
      <c r="LXY50" s="187"/>
      <c r="LYC50" s="187"/>
      <c r="LYG50" s="187"/>
      <c r="LYK50" s="187"/>
      <c r="LYO50" s="187"/>
      <c r="LYS50" s="187"/>
      <c r="LYW50" s="187"/>
      <c r="LZA50" s="187"/>
      <c r="LZE50" s="187"/>
      <c r="LZI50" s="187"/>
      <c r="LZM50" s="187"/>
      <c r="LZQ50" s="187"/>
      <c r="LZU50" s="187"/>
      <c r="LZY50" s="187"/>
      <c r="MAC50" s="187"/>
      <c r="MAG50" s="187"/>
      <c r="MAK50" s="187"/>
      <c r="MAO50" s="187"/>
      <c r="MAS50" s="187"/>
      <c r="MAW50" s="187"/>
      <c r="MBA50" s="187"/>
      <c r="MBE50" s="187"/>
      <c r="MBI50" s="187"/>
      <c r="MBM50" s="187"/>
      <c r="MBQ50" s="187"/>
      <c r="MBU50" s="187"/>
      <c r="MBY50" s="187"/>
      <c r="MCC50" s="187"/>
      <c r="MCG50" s="187"/>
      <c r="MCK50" s="187"/>
      <c r="MCO50" s="187"/>
      <c r="MCS50" s="187"/>
      <c r="MCW50" s="187"/>
      <c r="MDA50" s="187"/>
      <c r="MDE50" s="187"/>
      <c r="MDI50" s="187"/>
      <c r="MDM50" s="187"/>
      <c r="MDQ50" s="187"/>
      <c r="MDU50" s="187"/>
      <c r="MDY50" s="187"/>
      <c r="MEC50" s="187"/>
      <c r="MEG50" s="187"/>
      <c r="MEK50" s="187"/>
      <c r="MEO50" s="187"/>
      <c r="MES50" s="187"/>
      <c r="MEW50" s="187"/>
      <c r="MFA50" s="187"/>
      <c r="MFE50" s="187"/>
      <c r="MFI50" s="187"/>
      <c r="MFM50" s="187"/>
      <c r="MFQ50" s="187"/>
      <c r="MFU50" s="187"/>
      <c r="MFY50" s="187"/>
      <c r="MGC50" s="187"/>
      <c r="MGG50" s="187"/>
      <c r="MGK50" s="187"/>
      <c r="MGO50" s="187"/>
      <c r="MGS50" s="187"/>
      <c r="MGW50" s="187"/>
      <c r="MHA50" s="187"/>
      <c r="MHE50" s="187"/>
      <c r="MHI50" s="187"/>
      <c r="MHM50" s="187"/>
      <c r="MHQ50" s="187"/>
      <c r="MHU50" s="187"/>
      <c r="MHY50" s="187"/>
      <c r="MIC50" s="187"/>
      <c r="MIG50" s="187"/>
      <c r="MIK50" s="187"/>
      <c r="MIO50" s="187"/>
      <c r="MIS50" s="187"/>
      <c r="MIW50" s="187"/>
      <c r="MJA50" s="187"/>
      <c r="MJE50" s="187"/>
      <c r="MJI50" s="187"/>
      <c r="MJM50" s="187"/>
      <c r="MJQ50" s="187"/>
      <c r="MJU50" s="187"/>
      <c r="MJY50" s="187"/>
      <c r="MKC50" s="187"/>
      <c r="MKG50" s="187"/>
      <c r="MKK50" s="187"/>
      <c r="MKO50" s="187"/>
      <c r="MKS50" s="187"/>
      <c r="MKW50" s="187"/>
      <c r="MLA50" s="187"/>
      <c r="MLE50" s="187"/>
      <c r="MLI50" s="187"/>
      <c r="MLM50" s="187"/>
      <c r="MLQ50" s="187"/>
      <c r="MLU50" s="187"/>
      <c r="MLY50" s="187"/>
      <c r="MMC50" s="187"/>
      <c r="MMG50" s="187"/>
      <c r="MMK50" s="187"/>
      <c r="MMO50" s="187"/>
      <c r="MMS50" s="187"/>
      <c r="MMW50" s="187"/>
      <c r="MNA50" s="187"/>
      <c r="MNE50" s="187"/>
      <c r="MNI50" s="187"/>
      <c r="MNM50" s="187"/>
      <c r="MNQ50" s="187"/>
      <c r="MNU50" s="187"/>
      <c r="MNY50" s="187"/>
      <c r="MOC50" s="187"/>
      <c r="MOG50" s="187"/>
      <c r="MOK50" s="187"/>
      <c r="MOO50" s="187"/>
      <c r="MOS50" s="187"/>
      <c r="MOW50" s="187"/>
      <c r="MPA50" s="187"/>
      <c r="MPE50" s="187"/>
      <c r="MPI50" s="187"/>
      <c r="MPM50" s="187"/>
      <c r="MPQ50" s="187"/>
      <c r="MPU50" s="187"/>
      <c r="MPY50" s="187"/>
      <c r="MQC50" s="187"/>
      <c r="MQG50" s="187"/>
      <c r="MQK50" s="187"/>
      <c r="MQO50" s="187"/>
      <c r="MQS50" s="187"/>
      <c r="MQW50" s="187"/>
      <c r="MRA50" s="187"/>
      <c r="MRE50" s="187"/>
      <c r="MRI50" s="187"/>
      <c r="MRM50" s="187"/>
      <c r="MRQ50" s="187"/>
      <c r="MRU50" s="187"/>
      <c r="MRY50" s="187"/>
      <c r="MSC50" s="187"/>
      <c r="MSG50" s="187"/>
      <c r="MSK50" s="187"/>
      <c r="MSO50" s="187"/>
      <c r="MSS50" s="187"/>
      <c r="MSW50" s="187"/>
      <c r="MTA50" s="187"/>
      <c r="MTE50" s="187"/>
      <c r="MTI50" s="187"/>
      <c r="MTM50" s="187"/>
      <c r="MTQ50" s="187"/>
      <c r="MTU50" s="187"/>
      <c r="MTY50" s="187"/>
      <c r="MUC50" s="187"/>
      <c r="MUG50" s="187"/>
      <c r="MUK50" s="187"/>
      <c r="MUO50" s="187"/>
      <c r="MUS50" s="187"/>
      <c r="MUW50" s="187"/>
      <c r="MVA50" s="187"/>
      <c r="MVE50" s="187"/>
      <c r="MVI50" s="187"/>
      <c r="MVM50" s="187"/>
      <c r="MVQ50" s="187"/>
      <c r="MVU50" s="187"/>
      <c r="MVY50" s="187"/>
      <c r="MWC50" s="187"/>
      <c r="MWG50" s="187"/>
      <c r="MWK50" s="187"/>
      <c r="MWO50" s="187"/>
      <c r="MWS50" s="187"/>
      <c r="MWW50" s="187"/>
      <c r="MXA50" s="187"/>
      <c r="MXE50" s="187"/>
      <c r="MXI50" s="187"/>
      <c r="MXM50" s="187"/>
      <c r="MXQ50" s="187"/>
      <c r="MXU50" s="187"/>
      <c r="MXY50" s="187"/>
      <c r="MYC50" s="187"/>
      <c r="MYG50" s="187"/>
      <c r="MYK50" s="187"/>
      <c r="MYO50" s="187"/>
      <c r="MYS50" s="187"/>
      <c r="MYW50" s="187"/>
      <c r="MZA50" s="187"/>
      <c r="MZE50" s="187"/>
      <c r="MZI50" s="187"/>
      <c r="MZM50" s="187"/>
      <c r="MZQ50" s="187"/>
      <c r="MZU50" s="187"/>
      <c r="MZY50" s="187"/>
      <c r="NAC50" s="187"/>
      <c r="NAG50" s="187"/>
      <c r="NAK50" s="187"/>
      <c r="NAO50" s="187"/>
      <c r="NAS50" s="187"/>
      <c r="NAW50" s="187"/>
      <c r="NBA50" s="187"/>
      <c r="NBE50" s="187"/>
      <c r="NBI50" s="187"/>
      <c r="NBM50" s="187"/>
      <c r="NBQ50" s="187"/>
      <c r="NBU50" s="187"/>
      <c r="NBY50" s="187"/>
      <c r="NCC50" s="187"/>
      <c r="NCG50" s="187"/>
      <c r="NCK50" s="187"/>
      <c r="NCO50" s="187"/>
      <c r="NCS50" s="187"/>
      <c r="NCW50" s="187"/>
      <c r="NDA50" s="187"/>
      <c r="NDE50" s="187"/>
      <c r="NDI50" s="187"/>
      <c r="NDM50" s="187"/>
      <c r="NDQ50" s="187"/>
      <c r="NDU50" s="187"/>
      <c r="NDY50" s="187"/>
      <c r="NEC50" s="187"/>
      <c r="NEG50" s="187"/>
      <c r="NEK50" s="187"/>
      <c r="NEO50" s="187"/>
      <c r="NES50" s="187"/>
      <c r="NEW50" s="187"/>
      <c r="NFA50" s="187"/>
      <c r="NFE50" s="187"/>
      <c r="NFI50" s="187"/>
      <c r="NFM50" s="187"/>
      <c r="NFQ50" s="187"/>
      <c r="NFU50" s="187"/>
      <c r="NFY50" s="187"/>
      <c r="NGC50" s="187"/>
      <c r="NGG50" s="187"/>
      <c r="NGK50" s="187"/>
      <c r="NGO50" s="187"/>
      <c r="NGS50" s="187"/>
      <c r="NGW50" s="187"/>
      <c r="NHA50" s="187"/>
      <c r="NHE50" s="187"/>
      <c r="NHI50" s="187"/>
      <c r="NHM50" s="187"/>
      <c r="NHQ50" s="187"/>
      <c r="NHU50" s="187"/>
      <c r="NHY50" s="187"/>
      <c r="NIC50" s="187"/>
      <c r="NIG50" s="187"/>
      <c r="NIK50" s="187"/>
      <c r="NIO50" s="187"/>
      <c r="NIS50" s="187"/>
      <c r="NIW50" s="187"/>
      <c r="NJA50" s="187"/>
      <c r="NJE50" s="187"/>
      <c r="NJI50" s="187"/>
      <c r="NJM50" s="187"/>
      <c r="NJQ50" s="187"/>
      <c r="NJU50" s="187"/>
      <c r="NJY50" s="187"/>
      <c r="NKC50" s="187"/>
      <c r="NKG50" s="187"/>
      <c r="NKK50" s="187"/>
      <c r="NKO50" s="187"/>
      <c r="NKS50" s="187"/>
      <c r="NKW50" s="187"/>
      <c r="NLA50" s="187"/>
      <c r="NLE50" s="187"/>
      <c r="NLI50" s="187"/>
      <c r="NLM50" s="187"/>
      <c r="NLQ50" s="187"/>
      <c r="NLU50" s="187"/>
      <c r="NLY50" s="187"/>
      <c r="NMC50" s="187"/>
      <c r="NMG50" s="187"/>
      <c r="NMK50" s="187"/>
      <c r="NMO50" s="187"/>
      <c r="NMS50" s="187"/>
      <c r="NMW50" s="187"/>
      <c r="NNA50" s="187"/>
      <c r="NNE50" s="187"/>
      <c r="NNI50" s="187"/>
      <c r="NNM50" s="187"/>
      <c r="NNQ50" s="187"/>
      <c r="NNU50" s="187"/>
      <c r="NNY50" s="187"/>
      <c r="NOC50" s="187"/>
      <c r="NOG50" s="187"/>
      <c r="NOK50" s="187"/>
      <c r="NOO50" s="187"/>
      <c r="NOS50" s="187"/>
      <c r="NOW50" s="187"/>
      <c r="NPA50" s="187"/>
      <c r="NPE50" s="187"/>
      <c r="NPI50" s="187"/>
      <c r="NPM50" s="187"/>
      <c r="NPQ50" s="187"/>
      <c r="NPU50" s="187"/>
      <c r="NPY50" s="187"/>
      <c r="NQC50" s="187"/>
      <c r="NQG50" s="187"/>
      <c r="NQK50" s="187"/>
      <c r="NQO50" s="187"/>
      <c r="NQS50" s="187"/>
      <c r="NQW50" s="187"/>
      <c r="NRA50" s="187"/>
      <c r="NRE50" s="187"/>
      <c r="NRI50" s="187"/>
      <c r="NRM50" s="187"/>
      <c r="NRQ50" s="187"/>
      <c r="NRU50" s="187"/>
      <c r="NRY50" s="187"/>
      <c r="NSC50" s="187"/>
      <c r="NSG50" s="187"/>
      <c r="NSK50" s="187"/>
      <c r="NSO50" s="187"/>
      <c r="NSS50" s="187"/>
      <c r="NSW50" s="187"/>
      <c r="NTA50" s="187"/>
      <c r="NTE50" s="187"/>
      <c r="NTI50" s="187"/>
      <c r="NTM50" s="187"/>
      <c r="NTQ50" s="187"/>
      <c r="NTU50" s="187"/>
      <c r="NTY50" s="187"/>
      <c r="NUC50" s="187"/>
      <c r="NUG50" s="187"/>
      <c r="NUK50" s="187"/>
      <c r="NUO50" s="187"/>
      <c r="NUS50" s="187"/>
      <c r="NUW50" s="187"/>
      <c r="NVA50" s="187"/>
      <c r="NVE50" s="187"/>
      <c r="NVI50" s="187"/>
      <c r="NVM50" s="187"/>
      <c r="NVQ50" s="187"/>
      <c r="NVU50" s="187"/>
      <c r="NVY50" s="187"/>
      <c r="NWC50" s="187"/>
      <c r="NWG50" s="187"/>
      <c r="NWK50" s="187"/>
      <c r="NWO50" s="187"/>
      <c r="NWS50" s="187"/>
      <c r="NWW50" s="187"/>
      <c r="NXA50" s="187"/>
      <c r="NXE50" s="187"/>
      <c r="NXI50" s="187"/>
      <c r="NXM50" s="187"/>
      <c r="NXQ50" s="187"/>
      <c r="NXU50" s="187"/>
      <c r="NXY50" s="187"/>
      <c r="NYC50" s="187"/>
      <c r="NYG50" s="187"/>
      <c r="NYK50" s="187"/>
      <c r="NYO50" s="187"/>
      <c r="NYS50" s="187"/>
      <c r="NYW50" s="187"/>
      <c r="NZA50" s="187"/>
      <c r="NZE50" s="187"/>
      <c r="NZI50" s="187"/>
      <c r="NZM50" s="187"/>
      <c r="NZQ50" s="187"/>
      <c r="NZU50" s="187"/>
      <c r="NZY50" s="187"/>
      <c r="OAC50" s="187"/>
      <c r="OAG50" s="187"/>
      <c r="OAK50" s="187"/>
      <c r="OAO50" s="187"/>
      <c r="OAS50" s="187"/>
      <c r="OAW50" s="187"/>
      <c r="OBA50" s="187"/>
      <c r="OBE50" s="187"/>
      <c r="OBI50" s="187"/>
      <c r="OBM50" s="187"/>
      <c r="OBQ50" s="187"/>
      <c r="OBU50" s="187"/>
      <c r="OBY50" s="187"/>
      <c r="OCC50" s="187"/>
      <c r="OCG50" s="187"/>
      <c r="OCK50" s="187"/>
      <c r="OCO50" s="187"/>
      <c r="OCS50" s="187"/>
      <c r="OCW50" s="187"/>
      <c r="ODA50" s="187"/>
      <c r="ODE50" s="187"/>
      <c r="ODI50" s="187"/>
      <c r="ODM50" s="187"/>
      <c r="ODQ50" s="187"/>
      <c r="ODU50" s="187"/>
      <c r="ODY50" s="187"/>
      <c r="OEC50" s="187"/>
      <c r="OEG50" s="187"/>
      <c r="OEK50" s="187"/>
      <c r="OEO50" s="187"/>
      <c r="OES50" s="187"/>
      <c r="OEW50" s="187"/>
      <c r="OFA50" s="187"/>
      <c r="OFE50" s="187"/>
      <c r="OFI50" s="187"/>
      <c r="OFM50" s="187"/>
      <c r="OFQ50" s="187"/>
      <c r="OFU50" s="187"/>
      <c r="OFY50" s="187"/>
      <c r="OGC50" s="187"/>
      <c r="OGG50" s="187"/>
      <c r="OGK50" s="187"/>
      <c r="OGO50" s="187"/>
      <c r="OGS50" s="187"/>
      <c r="OGW50" s="187"/>
      <c r="OHA50" s="187"/>
      <c r="OHE50" s="187"/>
      <c r="OHI50" s="187"/>
      <c r="OHM50" s="187"/>
      <c r="OHQ50" s="187"/>
      <c r="OHU50" s="187"/>
      <c r="OHY50" s="187"/>
      <c r="OIC50" s="187"/>
      <c r="OIG50" s="187"/>
      <c r="OIK50" s="187"/>
      <c r="OIO50" s="187"/>
      <c r="OIS50" s="187"/>
      <c r="OIW50" s="187"/>
      <c r="OJA50" s="187"/>
      <c r="OJE50" s="187"/>
      <c r="OJI50" s="187"/>
      <c r="OJM50" s="187"/>
      <c r="OJQ50" s="187"/>
      <c r="OJU50" s="187"/>
      <c r="OJY50" s="187"/>
      <c r="OKC50" s="187"/>
      <c r="OKG50" s="187"/>
      <c r="OKK50" s="187"/>
      <c r="OKO50" s="187"/>
      <c r="OKS50" s="187"/>
      <c r="OKW50" s="187"/>
      <c r="OLA50" s="187"/>
      <c r="OLE50" s="187"/>
      <c r="OLI50" s="187"/>
      <c r="OLM50" s="187"/>
      <c r="OLQ50" s="187"/>
      <c r="OLU50" s="187"/>
      <c r="OLY50" s="187"/>
      <c r="OMC50" s="187"/>
      <c r="OMG50" s="187"/>
      <c r="OMK50" s="187"/>
      <c r="OMO50" s="187"/>
      <c r="OMS50" s="187"/>
      <c r="OMW50" s="187"/>
      <c r="ONA50" s="187"/>
      <c r="ONE50" s="187"/>
      <c r="ONI50" s="187"/>
      <c r="ONM50" s="187"/>
      <c r="ONQ50" s="187"/>
      <c r="ONU50" s="187"/>
      <c r="ONY50" s="187"/>
      <c r="OOC50" s="187"/>
      <c r="OOG50" s="187"/>
      <c r="OOK50" s="187"/>
      <c r="OOO50" s="187"/>
      <c r="OOS50" s="187"/>
      <c r="OOW50" s="187"/>
      <c r="OPA50" s="187"/>
      <c r="OPE50" s="187"/>
      <c r="OPI50" s="187"/>
      <c r="OPM50" s="187"/>
      <c r="OPQ50" s="187"/>
      <c r="OPU50" s="187"/>
      <c r="OPY50" s="187"/>
      <c r="OQC50" s="187"/>
      <c r="OQG50" s="187"/>
      <c r="OQK50" s="187"/>
      <c r="OQO50" s="187"/>
      <c r="OQS50" s="187"/>
      <c r="OQW50" s="187"/>
      <c r="ORA50" s="187"/>
      <c r="ORE50" s="187"/>
      <c r="ORI50" s="187"/>
      <c r="ORM50" s="187"/>
      <c r="ORQ50" s="187"/>
      <c r="ORU50" s="187"/>
      <c r="ORY50" s="187"/>
      <c r="OSC50" s="187"/>
      <c r="OSG50" s="187"/>
      <c r="OSK50" s="187"/>
      <c r="OSO50" s="187"/>
      <c r="OSS50" s="187"/>
      <c r="OSW50" s="187"/>
      <c r="OTA50" s="187"/>
      <c r="OTE50" s="187"/>
      <c r="OTI50" s="187"/>
      <c r="OTM50" s="187"/>
      <c r="OTQ50" s="187"/>
      <c r="OTU50" s="187"/>
      <c r="OTY50" s="187"/>
      <c r="OUC50" s="187"/>
      <c r="OUG50" s="187"/>
      <c r="OUK50" s="187"/>
      <c r="OUO50" s="187"/>
      <c r="OUS50" s="187"/>
      <c r="OUW50" s="187"/>
      <c r="OVA50" s="187"/>
      <c r="OVE50" s="187"/>
      <c r="OVI50" s="187"/>
      <c r="OVM50" s="187"/>
      <c r="OVQ50" s="187"/>
      <c r="OVU50" s="187"/>
      <c r="OVY50" s="187"/>
      <c r="OWC50" s="187"/>
      <c r="OWG50" s="187"/>
      <c r="OWK50" s="187"/>
      <c r="OWO50" s="187"/>
      <c r="OWS50" s="187"/>
      <c r="OWW50" s="187"/>
      <c r="OXA50" s="187"/>
      <c r="OXE50" s="187"/>
      <c r="OXI50" s="187"/>
      <c r="OXM50" s="187"/>
      <c r="OXQ50" s="187"/>
      <c r="OXU50" s="187"/>
      <c r="OXY50" s="187"/>
      <c r="OYC50" s="187"/>
      <c r="OYG50" s="187"/>
      <c r="OYK50" s="187"/>
      <c r="OYO50" s="187"/>
      <c r="OYS50" s="187"/>
      <c r="OYW50" s="187"/>
      <c r="OZA50" s="187"/>
      <c r="OZE50" s="187"/>
      <c r="OZI50" s="187"/>
      <c r="OZM50" s="187"/>
      <c r="OZQ50" s="187"/>
      <c r="OZU50" s="187"/>
      <c r="OZY50" s="187"/>
      <c r="PAC50" s="187"/>
      <c r="PAG50" s="187"/>
      <c r="PAK50" s="187"/>
      <c r="PAO50" s="187"/>
      <c r="PAS50" s="187"/>
      <c r="PAW50" s="187"/>
      <c r="PBA50" s="187"/>
      <c r="PBE50" s="187"/>
      <c r="PBI50" s="187"/>
      <c r="PBM50" s="187"/>
      <c r="PBQ50" s="187"/>
      <c r="PBU50" s="187"/>
      <c r="PBY50" s="187"/>
      <c r="PCC50" s="187"/>
      <c r="PCG50" s="187"/>
      <c r="PCK50" s="187"/>
      <c r="PCO50" s="187"/>
      <c r="PCS50" s="187"/>
      <c r="PCW50" s="187"/>
      <c r="PDA50" s="187"/>
      <c r="PDE50" s="187"/>
      <c r="PDI50" s="187"/>
      <c r="PDM50" s="187"/>
      <c r="PDQ50" s="187"/>
      <c r="PDU50" s="187"/>
      <c r="PDY50" s="187"/>
      <c r="PEC50" s="187"/>
      <c r="PEG50" s="187"/>
      <c r="PEK50" s="187"/>
      <c r="PEO50" s="187"/>
      <c r="PES50" s="187"/>
      <c r="PEW50" s="187"/>
      <c r="PFA50" s="187"/>
      <c r="PFE50" s="187"/>
      <c r="PFI50" s="187"/>
      <c r="PFM50" s="187"/>
      <c r="PFQ50" s="187"/>
      <c r="PFU50" s="187"/>
      <c r="PFY50" s="187"/>
      <c r="PGC50" s="187"/>
      <c r="PGG50" s="187"/>
      <c r="PGK50" s="187"/>
      <c r="PGO50" s="187"/>
      <c r="PGS50" s="187"/>
      <c r="PGW50" s="187"/>
      <c r="PHA50" s="187"/>
      <c r="PHE50" s="187"/>
      <c r="PHI50" s="187"/>
      <c r="PHM50" s="187"/>
      <c r="PHQ50" s="187"/>
      <c r="PHU50" s="187"/>
      <c r="PHY50" s="187"/>
      <c r="PIC50" s="187"/>
      <c r="PIG50" s="187"/>
      <c r="PIK50" s="187"/>
      <c r="PIO50" s="187"/>
      <c r="PIS50" s="187"/>
      <c r="PIW50" s="187"/>
      <c r="PJA50" s="187"/>
      <c r="PJE50" s="187"/>
      <c r="PJI50" s="187"/>
      <c r="PJM50" s="187"/>
      <c r="PJQ50" s="187"/>
      <c r="PJU50" s="187"/>
      <c r="PJY50" s="187"/>
      <c r="PKC50" s="187"/>
      <c r="PKG50" s="187"/>
      <c r="PKK50" s="187"/>
      <c r="PKO50" s="187"/>
      <c r="PKS50" s="187"/>
      <c r="PKW50" s="187"/>
      <c r="PLA50" s="187"/>
      <c r="PLE50" s="187"/>
      <c r="PLI50" s="187"/>
      <c r="PLM50" s="187"/>
      <c r="PLQ50" s="187"/>
      <c r="PLU50" s="187"/>
      <c r="PLY50" s="187"/>
      <c r="PMC50" s="187"/>
      <c r="PMG50" s="187"/>
      <c r="PMK50" s="187"/>
      <c r="PMO50" s="187"/>
      <c r="PMS50" s="187"/>
      <c r="PMW50" s="187"/>
      <c r="PNA50" s="187"/>
      <c r="PNE50" s="187"/>
      <c r="PNI50" s="187"/>
      <c r="PNM50" s="187"/>
      <c r="PNQ50" s="187"/>
      <c r="PNU50" s="187"/>
      <c r="PNY50" s="187"/>
      <c r="POC50" s="187"/>
      <c r="POG50" s="187"/>
      <c r="POK50" s="187"/>
      <c r="POO50" s="187"/>
      <c r="POS50" s="187"/>
      <c r="POW50" s="187"/>
      <c r="PPA50" s="187"/>
      <c r="PPE50" s="187"/>
      <c r="PPI50" s="187"/>
      <c r="PPM50" s="187"/>
      <c r="PPQ50" s="187"/>
      <c r="PPU50" s="187"/>
      <c r="PPY50" s="187"/>
      <c r="PQC50" s="187"/>
      <c r="PQG50" s="187"/>
      <c r="PQK50" s="187"/>
      <c r="PQO50" s="187"/>
      <c r="PQS50" s="187"/>
      <c r="PQW50" s="187"/>
      <c r="PRA50" s="187"/>
      <c r="PRE50" s="187"/>
      <c r="PRI50" s="187"/>
      <c r="PRM50" s="187"/>
      <c r="PRQ50" s="187"/>
      <c r="PRU50" s="187"/>
      <c r="PRY50" s="187"/>
      <c r="PSC50" s="187"/>
      <c r="PSG50" s="187"/>
      <c r="PSK50" s="187"/>
      <c r="PSO50" s="187"/>
      <c r="PSS50" s="187"/>
      <c r="PSW50" s="187"/>
      <c r="PTA50" s="187"/>
      <c r="PTE50" s="187"/>
      <c r="PTI50" s="187"/>
      <c r="PTM50" s="187"/>
      <c r="PTQ50" s="187"/>
      <c r="PTU50" s="187"/>
      <c r="PTY50" s="187"/>
      <c r="PUC50" s="187"/>
      <c r="PUG50" s="187"/>
      <c r="PUK50" s="187"/>
      <c r="PUO50" s="187"/>
      <c r="PUS50" s="187"/>
      <c r="PUW50" s="187"/>
      <c r="PVA50" s="187"/>
      <c r="PVE50" s="187"/>
      <c r="PVI50" s="187"/>
      <c r="PVM50" s="187"/>
      <c r="PVQ50" s="187"/>
      <c r="PVU50" s="187"/>
      <c r="PVY50" s="187"/>
      <c r="PWC50" s="187"/>
      <c r="PWG50" s="187"/>
      <c r="PWK50" s="187"/>
      <c r="PWO50" s="187"/>
      <c r="PWS50" s="187"/>
      <c r="PWW50" s="187"/>
      <c r="PXA50" s="187"/>
      <c r="PXE50" s="187"/>
      <c r="PXI50" s="187"/>
      <c r="PXM50" s="187"/>
      <c r="PXQ50" s="187"/>
      <c r="PXU50" s="187"/>
      <c r="PXY50" s="187"/>
      <c r="PYC50" s="187"/>
      <c r="PYG50" s="187"/>
      <c r="PYK50" s="187"/>
      <c r="PYO50" s="187"/>
      <c r="PYS50" s="187"/>
      <c r="PYW50" s="187"/>
      <c r="PZA50" s="187"/>
      <c r="PZE50" s="187"/>
      <c r="PZI50" s="187"/>
      <c r="PZM50" s="187"/>
      <c r="PZQ50" s="187"/>
      <c r="PZU50" s="187"/>
      <c r="PZY50" s="187"/>
      <c r="QAC50" s="187"/>
      <c r="QAG50" s="187"/>
      <c r="QAK50" s="187"/>
      <c r="QAO50" s="187"/>
      <c r="QAS50" s="187"/>
      <c r="QAW50" s="187"/>
      <c r="QBA50" s="187"/>
      <c r="QBE50" s="187"/>
      <c r="QBI50" s="187"/>
      <c r="QBM50" s="187"/>
      <c r="QBQ50" s="187"/>
      <c r="QBU50" s="187"/>
      <c r="QBY50" s="187"/>
      <c r="QCC50" s="187"/>
      <c r="QCG50" s="187"/>
      <c r="QCK50" s="187"/>
      <c r="QCO50" s="187"/>
      <c r="QCS50" s="187"/>
      <c r="QCW50" s="187"/>
      <c r="QDA50" s="187"/>
      <c r="QDE50" s="187"/>
      <c r="QDI50" s="187"/>
      <c r="QDM50" s="187"/>
      <c r="QDQ50" s="187"/>
      <c r="QDU50" s="187"/>
      <c r="QDY50" s="187"/>
      <c r="QEC50" s="187"/>
      <c r="QEG50" s="187"/>
      <c r="QEK50" s="187"/>
      <c r="QEO50" s="187"/>
      <c r="QES50" s="187"/>
      <c r="QEW50" s="187"/>
      <c r="QFA50" s="187"/>
      <c r="QFE50" s="187"/>
      <c r="QFI50" s="187"/>
      <c r="QFM50" s="187"/>
      <c r="QFQ50" s="187"/>
      <c r="QFU50" s="187"/>
      <c r="QFY50" s="187"/>
      <c r="QGC50" s="187"/>
      <c r="QGG50" s="187"/>
      <c r="QGK50" s="187"/>
      <c r="QGO50" s="187"/>
      <c r="QGS50" s="187"/>
      <c r="QGW50" s="187"/>
      <c r="QHA50" s="187"/>
      <c r="QHE50" s="187"/>
      <c r="QHI50" s="187"/>
      <c r="QHM50" s="187"/>
      <c r="QHQ50" s="187"/>
      <c r="QHU50" s="187"/>
      <c r="QHY50" s="187"/>
      <c r="QIC50" s="187"/>
      <c r="QIG50" s="187"/>
      <c r="QIK50" s="187"/>
      <c r="QIO50" s="187"/>
      <c r="QIS50" s="187"/>
      <c r="QIW50" s="187"/>
      <c r="QJA50" s="187"/>
      <c r="QJE50" s="187"/>
      <c r="QJI50" s="187"/>
      <c r="QJM50" s="187"/>
      <c r="QJQ50" s="187"/>
      <c r="QJU50" s="187"/>
      <c r="QJY50" s="187"/>
      <c r="QKC50" s="187"/>
      <c r="QKG50" s="187"/>
      <c r="QKK50" s="187"/>
      <c r="QKO50" s="187"/>
      <c r="QKS50" s="187"/>
      <c r="QKW50" s="187"/>
      <c r="QLA50" s="187"/>
      <c r="QLE50" s="187"/>
      <c r="QLI50" s="187"/>
      <c r="QLM50" s="187"/>
      <c r="QLQ50" s="187"/>
      <c r="QLU50" s="187"/>
      <c r="QLY50" s="187"/>
      <c r="QMC50" s="187"/>
      <c r="QMG50" s="187"/>
      <c r="QMK50" s="187"/>
      <c r="QMO50" s="187"/>
      <c r="QMS50" s="187"/>
      <c r="QMW50" s="187"/>
      <c r="QNA50" s="187"/>
      <c r="QNE50" s="187"/>
      <c r="QNI50" s="187"/>
      <c r="QNM50" s="187"/>
      <c r="QNQ50" s="187"/>
      <c r="QNU50" s="187"/>
      <c r="QNY50" s="187"/>
      <c r="QOC50" s="187"/>
      <c r="QOG50" s="187"/>
      <c r="QOK50" s="187"/>
      <c r="QOO50" s="187"/>
      <c r="QOS50" s="187"/>
      <c r="QOW50" s="187"/>
      <c r="QPA50" s="187"/>
      <c r="QPE50" s="187"/>
      <c r="QPI50" s="187"/>
      <c r="QPM50" s="187"/>
      <c r="QPQ50" s="187"/>
      <c r="QPU50" s="187"/>
      <c r="QPY50" s="187"/>
      <c r="QQC50" s="187"/>
      <c r="QQG50" s="187"/>
      <c r="QQK50" s="187"/>
      <c r="QQO50" s="187"/>
      <c r="QQS50" s="187"/>
      <c r="QQW50" s="187"/>
      <c r="QRA50" s="187"/>
      <c r="QRE50" s="187"/>
      <c r="QRI50" s="187"/>
      <c r="QRM50" s="187"/>
      <c r="QRQ50" s="187"/>
      <c r="QRU50" s="187"/>
      <c r="QRY50" s="187"/>
      <c r="QSC50" s="187"/>
      <c r="QSG50" s="187"/>
      <c r="QSK50" s="187"/>
      <c r="QSO50" s="187"/>
      <c r="QSS50" s="187"/>
      <c r="QSW50" s="187"/>
      <c r="QTA50" s="187"/>
      <c r="QTE50" s="187"/>
      <c r="QTI50" s="187"/>
      <c r="QTM50" s="187"/>
      <c r="QTQ50" s="187"/>
      <c r="QTU50" s="187"/>
      <c r="QTY50" s="187"/>
      <c r="QUC50" s="187"/>
      <c r="QUG50" s="187"/>
      <c r="QUK50" s="187"/>
      <c r="QUO50" s="187"/>
      <c r="QUS50" s="187"/>
      <c r="QUW50" s="187"/>
      <c r="QVA50" s="187"/>
      <c r="QVE50" s="187"/>
      <c r="QVI50" s="187"/>
      <c r="QVM50" s="187"/>
      <c r="QVQ50" s="187"/>
      <c r="QVU50" s="187"/>
      <c r="QVY50" s="187"/>
      <c r="QWC50" s="187"/>
      <c r="QWG50" s="187"/>
      <c r="QWK50" s="187"/>
      <c r="QWO50" s="187"/>
      <c r="QWS50" s="187"/>
      <c r="QWW50" s="187"/>
      <c r="QXA50" s="187"/>
      <c r="QXE50" s="187"/>
      <c r="QXI50" s="187"/>
      <c r="QXM50" s="187"/>
      <c r="QXQ50" s="187"/>
      <c r="QXU50" s="187"/>
      <c r="QXY50" s="187"/>
      <c r="QYC50" s="187"/>
      <c r="QYG50" s="187"/>
      <c r="QYK50" s="187"/>
      <c r="QYO50" s="187"/>
      <c r="QYS50" s="187"/>
      <c r="QYW50" s="187"/>
      <c r="QZA50" s="187"/>
      <c r="QZE50" s="187"/>
      <c r="QZI50" s="187"/>
      <c r="QZM50" s="187"/>
      <c r="QZQ50" s="187"/>
      <c r="QZU50" s="187"/>
      <c r="QZY50" s="187"/>
      <c r="RAC50" s="187"/>
      <c r="RAG50" s="187"/>
      <c r="RAK50" s="187"/>
      <c r="RAO50" s="187"/>
      <c r="RAS50" s="187"/>
      <c r="RAW50" s="187"/>
      <c r="RBA50" s="187"/>
      <c r="RBE50" s="187"/>
      <c r="RBI50" s="187"/>
      <c r="RBM50" s="187"/>
      <c r="RBQ50" s="187"/>
      <c r="RBU50" s="187"/>
      <c r="RBY50" s="187"/>
      <c r="RCC50" s="187"/>
      <c r="RCG50" s="187"/>
      <c r="RCK50" s="187"/>
      <c r="RCO50" s="187"/>
      <c r="RCS50" s="187"/>
      <c r="RCW50" s="187"/>
      <c r="RDA50" s="187"/>
      <c r="RDE50" s="187"/>
      <c r="RDI50" s="187"/>
      <c r="RDM50" s="187"/>
      <c r="RDQ50" s="187"/>
      <c r="RDU50" s="187"/>
      <c r="RDY50" s="187"/>
      <c r="REC50" s="187"/>
      <c r="REG50" s="187"/>
      <c r="REK50" s="187"/>
      <c r="REO50" s="187"/>
      <c r="RES50" s="187"/>
      <c r="REW50" s="187"/>
      <c r="RFA50" s="187"/>
      <c r="RFE50" s="187"/>
      <c r="RFI50" s="187"/>
      <c r="RFM50" s="187"/>
      <c r="RFQ50" s="187"/>
      <c r="RFU50" s="187"/>
      <c r="RFY50" s="187"/>
      <c r="RGC50" s="187"/>
      <c r="RGG50" s="187"/>
      <c r="RGK50" s="187"/>
      <c r="RGO50" s="187"/>
      <c r="RGS50" s="187"/>
      <c r="RGW50" s="187"/>
      <c r="RHA50" s="187"/>
      <c r="RHE50" s="187"/>
      <c r="RHI50" s="187"/>
      <c r="RHM50" s="187"/>
      <c r="RHQ50" s="187"/>
      <c r="RHU50" s="187"/>
      <c r="RHY50" s="187"/>
      <c r="RIC50" s="187"/>
      <c r="RIG50" s="187"/>
      <c r="RIK50" s="187"/>
      <c r="RIO50" s="187"/>
      <c r="RIS50" s="187"/>
      <c r="RIW50" s="187"/>
      <c r="RJA50" s="187"/>
      <c r="RJE50" s="187"/>
      <c r="RJI50" s="187"/>
      <c r="RJM50" s="187"/>
      <c r="RJQ50" s="187"/>
      <c r="RJU50" s="187"/>
      <c r="RJY50" s="187"/>
      <c r="RKC50" s="187"/>
      <c r="RKG50" s="187"/>
      <c r="RKK50" s="187"/>
      <c r="RKO50" s="187"/>
      <c r="RKS50" s="187"/>
      <c r="RKW50" s="187"/>
      <c r="RLA50" s="187"/>
      <c r="RLE50" s="187"/>
      <c r="RLI50" s="187"/>
      <c r="RLM50" s="187"/>
      <c r="RLQ50" s="187"/>
      <c r="RLU50" s="187"/>
      <c r="RLY50" s="187"/>
      <c r="RMC50" s="187"/>
      <c r="RMG50" s="187"/>
      <c r="RMK50" s="187"/>
      <c r="RMO50" s="187"/>
      <c r="RMS50" s="187"/>
      <c r="RMW50" s="187"/>
      <c r="RNA50" s="187"/>
      <c r="RNE50" s="187"/>
      <c r="RNI50" s="187"/>
      <c r="RNM50" s="187"/>
      <c r="RNQ50" s="187"/>
      <c r="RNU50" s="187"/>
      <c r="RNY50" s="187"/>
      <c r="ROC50" s="187"/>
      <c r="ROG50" s="187"/>
      <c r="ROK50" s="187"/>
      <c r="ROO50" s="187"/>
      <c r="ROS50" s="187"/>
      <c r="ROW50" s="187"/>
      <c r="RPA50" s="187"/>
      <c r="RPE50" s="187"/>
      <c r="RPI50" s="187"/>
      <c r="RPM50" s="187"/>
      <c r="RPQ50" s="187"/>
      <c r="RPU50" s="187"/>
      <c r="RPY50" s="187"/>
      <c r="RQC50" s="187"/>
      <c r="RQG50" s="187"/>
      <c r="RQK50" s="187"/>
      <c r="RQO50" s="187"/>
      <c r="RQS50" s="187"/>
      <c r="RQW50" s="187"/>
      <c r="RRA50" s="187"/>
      <c r="RRE50" s="187"/>
      <c r="RRI50" s="187"/>
      <c r="RRM50" s="187"/>
      <c r="RRQ50" s="187"/>
      <c r="RRU50" s="187"/>
      <c r="RRY50" s="187"/>
      <c r="RSC50" s="187"/>
      <c r="RSG50" s="187"/>
      <c r="RSK50" s="187"/>
      <c r="RSO50" s="187"/>
      <c r="RSS50" s="187"/>
      <c r="RSW50" s="187"/>
      <c r="RTA50" s="187"/>
      <c r="RTE50" s="187"/>
      <c r="RTI50" s="187"/>
      <c r="RTM50" s="187"/>
      <c r="RTQ50" s="187"/>
      <c r="RTU50" s="187"/>
      <c r="RTY50" s="187"/>
      <c r="RUC50" s="187"/>
      <c r="RUG50" s="187"/>
      <c r="RUK50" s="187"/>
      <c r="RUO50" s="187"/>
      <c r="RUS50" s="187"/>
      <c r="RUW50" s="187"/>
      <c r="RVA50" s="187"/>
      <c r="RVE50" s="187"/>
      <c r="RVI50" s="187"/>
      <c r="RVM50" s="187"/>
      <c r="RVQ50" s="187"/>
      <c r="RVU50" s="187"/>
      <c r="RVY50" s="187"/>
      <c r="RWC50" s="187"/>
      <c r="RWG50" s="187"/>
      <c r="RWK50" s="187"/>
      <c r="RWO50" s="187"/>
      <c r="RWS50" s="187"/>
      <c r="RWW50" s="187"/>
      <c r="RXA50" s="187"/>
      <c r="RXE50" s="187"/>
      <c r="RXI50" s="187"/>
      <c r="RXM50" s="187"/>
      <c r="RXQ50" s="187"/>
      <c r="RXU50" s="187"/>
      <c r="RXY50" s="187"/>
      <c r="RYC50" s="187"/>
      <c r="RYG50" s="187"/>
      <c r="RYK50" s="187"/>
      <c r="RYO50" s="187"/>
      <c r="RYS50" s="187"/>
      <c r="RYW50" s="187"/>
      <c r="RZA50" s="187"/>
      <c r="RZE50" s="187"/>
      <c r="RZI50" s="187"/>
      <c r="RZM50" s="187"/>
      <c r="RZQ50" s="187"/>
      <c r="RZU50" s="187"/>
      <c r="RZY50" s="187"/>
      <c r="SAC50" s="187"/>
      <c r="SAG50" s="187"/>
      <c r="SAK50" s="187"/>
      <c r="SAO50" s="187"/>
      <c r="SAS50" s="187"/>
      <c r="SAW50" s="187"/>
      <c r="SBA50" s="187"/>
      <c r="SBE50" s="187"/>
      <c r="SBI50" s="187"/>
      <c r="SBM50" s="187"/>
      <c r="SBQ50" s="187"/>
      <c r="SBU50" s="187"/>
      <c r="SBY50" s="187"/>
      <c r="SCC50" s="187"/>
      <c r="SCG50" s="187"/>
      <c r="SCK50" s="187"/>
      <c r="SCO50" s="187"/>
      <c r="SCS50" s="187"/>
      <c r="SCW50" s="187"/>
      <c r="SDA50" s="187"/>
      <c r="SDE50" s="187"/>
      <c r="SDI50" s="187"/>
      <c r="SDM50" s="187"/>
      <c r="SDQ50" s="187"/>
      <c r="SDU50" s="187"/>
      <c r="SDY50" s="187"/>
      <c r="SEC50" s="187"/>
      <c r="SEG50" s="187"/>
      <c r="SEK50" s="187"/>
      <c r="SEO50" s="187"/>
      <c r="SES50" s="187"/>
      <c r="SEW50" s="187"/>
      <c r="SFA50" s="187"/>
      <c r="SFE50" s="187"/>
      <c r="SFI50" s="187"/>
      <c r="SFM50" s="187"/>
      <c r="SFQ50" s="187"/>
      <c r="SFU50" s="187"/>
      <c r="SFY50" s="187"/>
      <c r="SGC50" s="187"/>
      <c r="SGG50" s="187"/>
      <c r="SGK50" s="187"/>
      <c r="SGO50" s="187"/>
      <c r="SGS50" s="187"/>
      <c r="SGW50" s="187"/>
      <c r="SHA50" s="187"/>
      <c r="SHE50" s="187"/>
      <c r="SHI50" s="187"/>
      <c r="SHM50" s="187"/>
      <c r="SHQ50" s="187"/>
      <c r="SHU50" s="187"/>
      <c r="SHY50" s="187"/>
      <c r="SIC50" s="187"/>
      <c r="SIG50" s="187"/>
      <c r="SIK50" s="187"/>
      <c r="SIO50" s="187"/>
      <c r="SIS50" s="187"/>
      <c r="SIW50" s="187"/>
      <c r="SJA50" s="187"/>
      <c r="SJE50" s="187"/>
      <c r="SJI50" s="187"/>
      <c r="SJM50" s="187"/>
      <c r="SJQ50" s="187"/>
      <c r="SJU50" s="187"/>
      <c r="SJY50" s="187"/>
      <c r="SKC50" s="187"/>
      <c r="SKG50" s="187"/>
      <c r="SKK50" s="187"/>
      <c r="SKO50" s="187"/>
      <c r="SKS50" s="187"/>
      <c r="SKW50" s="187"/>
      <c r="SLA50" s="187"/>
      <c r="SLE50" s="187"/>
      <c r="SLI50" s="187"/>
      <c r="SLM50" s="187"/>
      <c r="SLQ50" s="187"/>
      <c r="SLU50" s="187"/>
      <c r="SLY50" s="187"/>
      <c r="SMC50" s="187"/>
      <c r="SMG50" s="187"/>
      <c r="SMK50" s="187"/>
      <c r="SMO50" s="187"/>
      <c r="SMS50" s="187"/>
      <c r="SMW50" s="187"/>
      <c r="SNA50" s="187"/>
      <c r="SNE50" s="187"/>
      <c r="SNI50" s="187"/>
      <c r="SNM50" s="187"/>
      <c r="SNQ50" s="187"/>
      <c r="SNU50" s="187"/>
      <c r="SNY50" s="187"/>
      <c r="SOC50" s="187"/>
      <c r="SOG50" s="187"/>
      <c r="SOK50" s="187"/>
      <c r="SOO50" s="187"/>
      <c r="SOS50" s="187"/>
      <c r="SOW50" s="187"/>
      <c r="SPA50" s="187"/>
      <c r="SPE50" s="187"/>
      <c r="SPI50" s="187"/>
      <c r="SPM50" s="187"/>
      <c r="SPQ50" s="187"/>
      <c r="SPU50" s="187"/>
      <c r="SPY50" s="187"/>
      <c r="SQC50" s="187"/>
      <c r="SQG50" s="187"/>
      <c r="SQK50" s="187"/>
      <c r="SQO50" s="187"/>
      <c r="SQS50" s="187"/>
      <c r="SQW50" s="187"/>
      <c r="SRA50" s="187"/>
      <c r="SRE50" s="187"/>
      <c r="SRI50" s="187"/>
      <c r="SRM50" s="187"/>
      <c r="SRQ50" s="187"/>
      <c r="SRU50" s="187"/>
      <c r="SRY50" s="187"/>
      <c r="SSC50" s="187"/>
      <c r="SSG50" s="187"/>
      <c r="SSK50" s="187"/>
      <c r="SSO50" s="187"/>
      <c r="SSS50" s="187"/>
      <c r="SSW50" s="187"/>
      <c r="STA50" s="187"/>
      <c r="STE50" s="187"/>
      <c r="STI50" s="187"/>
      <c r="STM50" s="187"/>
      <c r="STQ50" s="187"/>
      <c r="STU50" s="187"/>
      <c r="STY50" s="187"/>
      <c r="SUC50" s="187"/>
      <c r="SUG50" s="187"/>
      <c r="SUK50" s="187"/>
      <c r="SUO50" s="187"/>
      <c r="SUS50" s="187"/>
      <c r="SUW50" s="187"/>
      <c r="SVA50" s="187"/>
      <c r="SVE50" s="187"/>
      <c r="SVI50" s="187"/>
      <c r="SVM50" s="187"/>
      <c r="SVQ50" s="187"/>
      <c r="SVU50" s="187"/>
      <c r="SVY50" s="187"/>
      <c r="SWC50" s="187"/>
      <c r="SWG50" s="187"/>
      <c r="SWK50" s="187"/>
      <c r="SWO50" s="187"/>
      <c r="SWS50" s="187"/>
      <c r="SWW50" s="187"/>
      <c r="SXA50" s="187"/>
      <c r="SXE50" s="187"/>
      <c r="SXI50" s="187"/>
      <c r="SXM50" s="187"/>
      <c r="SXQ50" s="187"/>
      <c r="SXU50" s="187"/>
      <c r="SXY50" s="187"/>
      <c r="SYC50" s="187"/>
      <c r="SYG50" s="187"/>
      <c r="SYK50" s="187"/>
      <c r="SYO50" s="187"/>
      <c r="SYS50" s="187"/>
      <c r="SYW50" s="187"/>
      <c r="SZA50" s="187"/>
      <c r="SZE50" s="187"/>
      <c r="SZI50" s="187"/>
      <c r="SZM50" s="187"/>
      <c r="SZQ50" s="187"/>
      <c r="SZU50" s="187"/>
      <c r="SZY50" s="187"/>
      <c r="TAC50" s="187"/>
      <c r="TAG50" s="187"/>
      <c r="TAK50" s="187"/>
      <c r="TAO50" s="187"/>
      <c r="TAS50" s="187"/>
      <c r="TAW50" s="187"/>
      <c r="TBA50" s="187"/>
      <c r="TBE50" s="187"/>
      <c r="TBI50" s="187"/>
      <c r="TBM50" s="187"/>
      <c r="TBQ50" s="187"/>
      <c r="TBU50" s="187"/>
      <c r="TBY50" s="187"/>
      <c r="TCC50" s="187"/>
      <c r="TCG50" s="187"/>
      <c r="TCK50" s="187"/>
      <c r="TCO50" s="187"/>
      <c r="TCS50" s="187"/>
      <c r="TCW50" s="187"/>
      <c r="TDA50" s="187"/>
      <c r="TDE50" s="187"/>
      <c r="TDI50" s="187"/>
      <c r="TDM50" s="187"/>
      <c r="TDQ50" s="187"/>
      <c r="TDU50" s="187"/>
      <c r="TDY50" s="187"/>
      <c r="TEC50" s="187"/>
      <c r="TEG50" s="187"/>
      <c r="TEK50" s="187"/>
      <c r="TEO50" s="187"/>
      <c r="TES50" s="187"/>
      <c r="TEW50" s="187"/>
      <c r="TFA50" s="187"/>
      <c r="TFE50" s="187"/>
      <c r="TFI50" s="187"/>
      <c r="TFM50" s="187"/>
      <c r="TFQ50" s="187"/>
      <c r="TFU50" s="187"/>
      <c r="TFY50" s="187"/>
      <c r="TGC50" s="187"/>
      <c r="TGG50" s="187"/>
      <c r="TGK50" s="187"/>
      <c r="TGO50" s="187"/>
      <c r="TGS50" s="187"/>
      <c r="TGW50" s="187"/>
      <c r="THA50" s="187"/>
      <c r="THE50" s="187"/>
      <c r="THI50" s="187"/>
      <c r="THM50" s="187"/>
      <c r="THQ50" s="187"/>
      <c r="THU50" s="187"/>
      <c r="THY50" s="187"/>
      <c r="TIC50" s="187"/>
      <c r="TIG50" s="187"/>
      <c r="TIK50" s="187"/>
      <c r="TIO50" s="187"/>
      <c r="TIS50" s="187"/>
      <c r="TIW50" s="187"/>
      <c r="TJA50" s="187"/>
      <c r="TJE50" s="187"/>
      <c r="TJI50" s="187"/>
      <c r="TJM50" s="187"/>
      <c r="TJQ50" s="187"/>
      <c r="TJU50" s="187"/>
      <c r="TJY50" s="187"/>
      <c r="TKC50" s="187"/>
      <c r="TKG50" s="187"/>
      <c r="TKK50" s="187"/>
      <c r="TKO50" s="187"/>
      <c r="TKS50" s="187"/>
      <c r="TKW50" s="187"/>
      <c r="TLA50" s="187"/>
      <c r="TLE50" s="187"/>
      <c r="TLI50" s="187"/>
      <c r="TLM50" s="187"/>
      <c r="TLQ50" s="187"/>
      <c r="TLU50" s="187"/>
      <c r="TLY50" s="187"/>
      <c r="TMC50" s="187"/>
      <c r="TMG50" s="187"/>
      <c r="TMK50" s="187"/>
      <c r="TMO50" s="187"/>
      <c r="TMS50" s="187"/>
      <c r="TMW50" s="187"/>
      <c r="TNA50" s="187"/>
      <c r="TNE50" s="187"/>
      <c r="TNI50" s="187"/>
      <c r="TNM50" s="187"/>
      <c r="TNQ50" s="187"/>
      <c r="TNU50" s="187"/>
      <c r="TNY50" s="187"/>
      <c r="TOC50" s="187"/>
      <c r="TOG50" s="187"/>
      <c r="TOK50" s="187"/>
      <c r="TOO50" s="187"/>
      <c r="TOS50" s="187"/>
      <c r="TOW50" s="187"/>
      <c r="TPA50" s="187"/>
      <c r="TPE50" s="187"/>
      <c r="TPI50" s="187"/>
      <c r="TPM50" s="187"/>
      <c r="TPQ50" s="187"/>
      <c r="TPU50" s="187"/>
      <c r="TPY50" s="187"/>
      <c r="TQC50" s="187"/>
      <c r="TQG50" s="187"/>
      <c r="TQK50" s="187"/>
      <c r="TQO50" s="187"/>
      <c r="TQS50" s="187"/>
      <c r="TQW50" s="187"/>
      <c r="TRA50" s="187"/>
      <c r="TRE50" s="187"/>
      <c r="TRI50" s="187"/>
      <c r="TRM50" s="187"/>
      <c r="TRQ50" s="187"/>
      <c r="TRU50" s="187"/>
      <c r="TRY50" s="187"/>
      <c r="TSC50" s="187"/>
      <c r="TSG50" s="187"/>
      <c r="TSK50" s="187"/>
      <c r="TSO50" s="187"/>
      <c r="TSS50" s="187"/>
      <c r="TSW50" s="187"/>
      <c r="TTA50" s="187"/>
      <c r="TTE50" s="187"/>
      <c r="TTI50" s="187"/>
      <c r="TTM50" s="187"/>
      <c r="TTQ50" s="187"/>
      <c r="TTU50" s="187"/>
      <c r="TTY50" s="187"/>
      <c r="TUC50" s="187"/>
      <c r="TUG50" s="187"/>
      <c r="TUK50" s="187"/>
      <c r="TUO50" s="187"/>
      <c r="TUS50" s="187"/>
      <c r="TUW50" s="187"/>
      <c r="TVA50" s="187"/>
      <c r="TVE50" s="187"/>
      <c r="TVI50" s="187"/>
      <c r="TVM50" s="187"/>
      <c r="TVQ50" s="187"/>
      <c r="TVU50" s="187"/>
      <c r="TVY50" s="187"/>
      <c r="TWC50" s="187"/>
      <c r="TWG50" s="187"/>
      <c r="TWK50" s="187"/>
      <c r="TWO50" s="187"/>
      <c r="TWS50" s="187"/>
      <c r="TWW50" s="187"/>
      <c r="TXA50" s="187"/>
      <c r="TXE50" s="187"/>
      <c r="TXI50" s="187"/>
      <c r="TXM50" s="187"/>
      <c r="TXQ50" s="187"/>
      <c r="TXU50" s="187"/>
      <c r="TXY50" s="187"/>
      <c r="TYC50" s="187"/>
      <c r="TYG50" s="187"/>
      <c r="TYK50" s="187"/>
      <c r="TYO50" s="187"/>
      <c r="TYS50" s="187"/>
      <c r="TYW50" s="187"/>
      <c r="TZA50" s="187"/>
      <c r="TZE50" s="187"/>
      <c r="TZI50" s="187"/>
      <c r="TZM50" s="187"/>
      <c r="TZQ50" s="187"/>
      <c r="TZU50" s="187"/>
      <c r="TZY50" s="187"/>
      <c r="UAC50" s="187"/>
      <c r="UAG50" s="187"/>
      <c r="UAK50" s="187"/>
      <c r="UAO50" s="187"/>
      <c r="UAS50" s="187"/>
      <c r="UAW50" s="187"/>
      <c r="UBA50" s="187"/>
      <c r="UBE50" s="187"/>
      <c r="UBI50" s="187"/>
      <c r="UBM50" s="187"/>
      <c r="UBQ50" s="187"/>
      <c r="UBU50" s="187"/>
      <c r="UBY50" s="187"/>
      <c r="UCC50" s="187"/>
      <c r="UCG50" s="187"/>
      <c r="UCK50" s="187"/>
      <c r="UCO50" s="187"/>
      <c r="UCS50" s="187"/>
      <c r="UCW50" s="187"/>
      <c r="UDA50" s="187"/>
      <c r="UDE50" s="187"/>
      <c r="UDI50" s="187"/>
      <c r="UDM50" s="187"/>
      <c r="UDQ50" s="187"/>
      <c r="UDU50" s="187"/>
      <c r="UDY50" s="187"/>
      <c r="UEC50" s="187"/>
      <c r="UEG50" s="187"/>
      <c r="UEK50" s="187"/>
      <c r="UEO50" s="187"/>
      <c r="UES50" s="187"/>
      <c r="UEW50" s="187"/>
      <c r="UFA50" s="187"/>
      <c r="UFE50" s="187"/>
      <c r="UFI50" s="187"/>
      <c r="UFM50" s="187"/>
      <c r="UFQ50" s="187"/>
      <c r="UFU50" s="187"/>
      <c r="UFY50" s="187"/>
      <c r="UGC50" s="187"/>
      <c r="UGG50" s="187"/>
      <c r="UGK50" s="187"/>
      <c r="UGO50" s="187"/>
      <c r="UGS50" s="187"/>
      <c r="UGW50" s="187"/>
      <c r="UHA50" s="187"/>
      <c r="UHE50" s="187"/>
      <c r="UHI50" s="187"/>
      <c r="UHM50" s="187"/>
      <c r="UHQ50" s="187"/>
      <c r="UHU50" s="187"/>
      <c r="UHY50" s="187"/>
      <c r="UIC50" s="187"/>
      <c r="UIG50" s="187"/>
      <c r="UIK50" s="187"/>
      <c r="UIO50" s="187"/>
      <c r="UIS50" s="187"/>
      <c r="UIW50" s="187"/>
      <c r="UJA50" s="187"/>
      <c r="UJE50" s="187"/>
      <c r="UJI50" s="187"/>
      <c r="UJM50" s="187"/>
      <c r="UJQ50" s="187"/>
      <c r="UJU50" s="187"/>
      <c r="UJY50" s="187"/>
      <c r="UKC50" s="187"/>
      <c r="UKG50" s="187"/>
      <c r="UKK50" s="187"/>
      <c r="UKO50" s="187"/>
      <c r="UKS50" s="187"/>
      <c r="UKW50" s="187"/>
      <c r="ULA50" s="187"/>
      <c r="ULE50" s="187"/>
      <c r="ULI50" s="187"/>
      <c r="ULM50" s="187"/>
      <c r="ULQ50" s="187"/>
      <c r="ULU50" s="187"/>
      <c r="ULY50" s="187"/>
      <c r="UMC50" s="187"/>
      <c r="UMG50" s="187"/>
      <c r="UMK50" s="187"/>
      <c r="UMO50" s="187"/>
      <c r="UMS50" s="187"/>
      <c r="UMW50" s="187"/>
      <c r="UNA50" s="187"/>
      <c r="UNE50" s="187"/>
      <c r="UNI50" s="187"/>
      <c r="UNM50" s="187"/>
      <c r="UNQ50" s="187"/>
      <c r="UNU50" s="187"/>
      <c r="UNY50" s="187"/>
      <c r="UOC50" s="187"/>
      <c r="UOG50" s="187"/>
      <c r="UOK50" s="187"/>
      <c r="UOO50" s="187"/>
      <c r="UOS50" s="187"/>
      <c r="UOW50" s="187"/>
      <c r="UPA50" s="187"/>
      <c r="UPE50" s="187"/>
      <c r="UPI50" s="187"/>
      <c r="UPM50" s="187"/>
      <c r="UPQ50" s="187"/>
      <c r="UPU50" s="187"/>
      <c r="UPY50" s="187"/>
      <c r="UQC50" s="187"/>
      <c r="UQG50" s="187"/>
      <c r="UQK50" s="187"/>
      <c r="UQO50" s="187"/>
      <c r="UQS50" s="187"/>
      <c r="UQW50" s="187"/>
      <c r="URA50" s="187"/>
      <c r="URE50" s="187"/>
      <c r="URI50" s="187"/>
      <c r="URM50" s="187"/>
      <c r="URQ50" s="187"/>
      <c r="URU50" s="187"/>
      <c r="URY50" s="187"/>
      <c r="USC50" s="187"/>
      <c r="USG50" s="187"/>
      <c r="USK50" s="187"/>
      <c r="USO50" s="187"/>
      <c r="USS50" s="187"/>
      <c r="USW50" s="187"/>
      <c r="UTA50" s="187"/>
      <c r="UTE50" s="187"/>
      <c r="UTI50" s="187"/>
      <c r="UTM50" s="187"/>
      <c r="UTQ50" s="187"/>
      <c r="UTU50" s="187"/>
      <c r="UTY50" s="187"/>
      <c r="UUC50" s="187"/>
      <c r="UUG50" s="187"/>
      <c r="UUK50" s="187"/>
      <c r="UUO50" s="187"/>
      <c r="UUS50" s="187"/>
      <c r="UUW50" s="187"/>
      <c r="UVA50" s="187"/>
      <c r="UVE50" s="187"/>
      <c r="UVI50" s="187"/>
      <c r="UVM50" s="187"/>
      <c r="UVQ50" s="187"/>
      <c r="UVU50" s="187"/>
      <c r="UVY50" s="187"/>
      <c r="UWC50" s="187"/>
      <c r="UWG50" s="187"/>
      <c r="UWK50" s="187"/>
      <c r="UWO50" s="187"/>
      <c r="UWS50" s="187"/>
      <c r="UWW50" s="187"/>
      <c r="UXA50" s="187"/>
      <c r="UXE50" s="187"/>
      <c r="UXI50" s="187"/>
      <c r="UXM50" s="187"/>
      <c r="UXQ50" s="187"/>
      <c r="UXU50" s="187"/>
      <c r="UXY50" s="187"/>
      <c r="UYC50" s="187"/>
      <c r="UYG50" s="187"/>
      <c r="UYK50" s="187"/>
      <c r="UYO50" s="187"/>
      <c r="UYS50" s="187"/>
      <c r="UYW50" s="187"/>
      <c r="UZA50" s="187"/>
      <c r="UZE50" s="187"/>
      <c r="UZI50" s="187"/>
      <c r="UZM50" s="187"/>
      <c r="UZQ50" s="187"/>
      <c r="UZU50" s="187"/>
      <c r="UZY50" s="187"/>
      <c r="VAC50" s="187"/>
      <c r="VAG50" s="187"/>
      <c r="VAK50" s="187"/>
      <c r="VAO50" s="187"/>
      <c r="VAS50" s="187"/>
      <c r="VAW50" s="187"/>
      <c r="VBA50" s="187"/>
      <c r="VBE50" s="187"/>
      <c r="VBI50" s="187"/>
      <c r="VBM50" s="187"/>
      <c r="VBQ50" s="187"/>
      <c r="VBU50" s="187"/>
      <c r="VBY50" s="187"/>
      <c r="VCC50" s="187"/>
      <c r="VCG50" s="187"/>
      <c r="VCK50" s="187"/>
      <c r="VCO50" s="187"/>
      <c r="VCS50" s="187"/>
      <c r="VCW50" s="187"/>
      <c r="VDA50" s="187"/>
      <c r="VDE50" s="187"/>
      <c r="VDI50" s="187"/>
      <c r="VDM50" s="187"/>
      <c r="VDQ50" s="187"/>
      <c r="VDU50" s="187"/>
      <c r="VDY50" s="187"/>
      <c r="VEC50" s="187"/>
      <c r="VEG50" s="187"/>
      <c r="VEK50" s="187"/>
      <c r="VEO50" s="187"/>
      <c r="VES50" s="187"/>
      <c r="VEW50" s="187"/>
      <c r="VFA50" s="187"/>
      <c r="VFE50" s="187"/>
      <c r="VFI50" s="187"/>
      <c r="VFM50" s="187"/>
      <c r="VFQ50" s="187"/>
      <c r="VFU50" s="187"/>
      <c r="VFY50" s="187"/>
      <c r="VGC50" s="187"/>
      <c r="VGG50" s="187"/>
      <c r="VGK50" s="187"/>
      <c r="VGO50" s="187"/>
      <c r="VGS50" s="187"/>
      <c r="VGW50" s="187"/>
      <c r="VHA50" s="187"/>
      <c r="VHE50" s="187"/>
      <c r="VHI50" s="187"/>
      <c r="VHM50" s="187"/>
      <c r="VHQ50" s="187"/>
      <c r="VHU50" s="187"/>
      <c r="VHY50" s="187"/>
      <c r="VIC50" s="187"/>
      <c r="VIG50" s="187"/>
      <c r="VIK50" s="187"/>
      <c r="VIO50" s="187"/>
      <c r="VIS50" s="187"/>
      <c r="VIW50" s="187"/>
      <c r="VJA50" s="187"/>
      <c r="VJE50" s="187"/>
      <c r="VJI50" s="187"/>
      <c r="VJM50" s="187"/>
      <c r="VJQ50" s="187"/>
      <c r="VJU50" s="187"/>
      <c r="VJY50" s="187"/>
      <c r="VKC50" s="187"/>
      <c r="VKG50" s="187"/>
      <c r="VKK50" s="187"/>
      <c r="VKO50" s="187"/>
      <c r="VKS50" s="187"/>
      <c r="VKW50" s="187"/>
      <c r="VLA50" s="187"/>
      <c r="VLE50" s="187"/>
      <c r="VLI50" s="187"/>
      <c r="VLM50" s="187"/>
      <c r="VLQ50" s="187"/>
      <c r="VLU50" s="187"/>
      <c r="VLY50" s="187"/>
      <c r="VMC50" s="187"/>
      <c r="VMG50" s="187"/>
      <c r="VMK50" s="187"/>
      <c r="VMO50" s="187"/>
      <c r="VMS50" s="187"/>
      <c r="VMW50" s="187"/>
      <c r="VNA50" s="187"/>
      <c r="VNE50" s="187"/>
      <c r="VNI50" s="187"/>
      <c r="VNM50" s="187"/>
      <c r="VNQ50" s="187"/>
      <c r="VNU50" s="187"/>
      <c r="VNY50" s="187"/>
      <c r="VOC50" s="187"/>
      <c r="VOG50" s="187"/>
      <c r="VOK50" s="187"/>
      <c r="VOO50" s="187"/>
      <c r="VOS50" s="187"/>
      <c r="VOW50" s="187"/>
      <c r="VPA50" s="187"/>
      <c r="VPE50" s="187"/>
      <c r="VPI50" s="187"/>
      <c r="VPM50" s="187"/>
      <c r="VPQ50" s="187"/>
      <c r="VPU50" s="187"/>
      <c r="VPY50" s="187"/>
      <c r="VQC50" s="187"/>
      <c r="VQG50" s="187"/>
      <c r="VQK50" s="187"/>
      <c r="VQO50" s="187"/>
      <c r="VQS50" s="187"/>
      <c r="VQW50" s="187"/>
      <c r="VRA50" s="187"/>
      <c r="VRE50" s="187"/>
      <c r="VRI50" s="187"/>
      <c r="VRM50" s="187"/>
      <c r="VRQ50" s="187"/>
      <c r="VRU50" s="187"/>
      <c r="VRY50" s="187"/>
      <c r="VSC50" s="187"/>
      <c r="VSG50" s="187"/>
      <c r="VSK50" s="187"/>
      <c r="VSO50" s="187"/>
      <c r="VSS50" s="187"/>
      <c r="VSW50" s="187"/>
      <c r="VTA50" s="187"/>
      <c r="VTE50" s="187"/>
      <c r="VTI50" s="187"/>
      <c r="VTM50" s="187"/>
      <c r="VTQ50" s="187"/>
      <c r="VTU50" s="187"/>
      <c r="VTY50" s="187"/>
      <c r="VUC50" s="187"/>
      <c r="VUG50" s="187"/>
      <c r="VUK50" s="187"/>
      <c r="VUO50" s="187"/>
      <c r="VUS50" s="187"/>
      <c r="VUW50" s="187"/>
      <c r="VVA50" s="187"/>
      <c r="VVE50" s="187"/>
      <c r="VVI50" s="187"/>
      <c r="VVM50" s="187"/>
      <c r="VVQ50" s="187"/>
      <c r="VVU50" s="187"/>
      <c r="VVY50" s="187"/>
      <c r="VWC50" s="187"/>
      <c r="VWG50" s="187"/>
      <c r="VWK50" s="187"/>
      <c r="VWO50" s="187"/>
      <c r="VWS50" s="187"/>
      <c r="VWW50" s="187"/>
      <c r="VXA50" s="187"/>
      <c r="VXE50" s="187"/>
      <c r="VXI50" s="187"/>
      <c r="VXM50" s="187"/>
      <c r="VXQ50" s="187"/>
      <c r="VXU50" s="187"/>
      <c r="VXY50" s="187"/>
      <c r="VYC50" s="187"/>
      <c r="VYG50" s="187"/>
      <c r="VYK50" s="187"/>
      <c r="VYO50" s="187"/>
      <c r="VYS50" s="187"/>
      <c r="VYW50" s="187"/>
      <c r="VZA50" s="187"/>
      <c r="VZE50" s="187"/>
      <c r="VZI50" s="187"/>
      <c r="VZM50" s="187"/>
      <c r="VZQ50" s="187"/>
      <c r="VZU50" s="187"/>
      <c r="VZY50" s="187"/>
      <c r="WAC50" s="187"/>
      <c r="WAG50" s="187"/>
      <c r="WAK50" s="187"/>
      <c r="WAO50" s="187"/>
      <c r="WAS50" s="187"/>
      <c r="WAW50" s="187"/>
      <c r="WBA50" s="187"/>
      <c r="WBE50" s="187"/>
      <c r="WBI50" s="187"/>
      <c r="WBM50" s="187"/>
      <c r="WBQ50" s="187"/>
      <c r="WBU50" s="187"/>
      <c r="WBY50" s="187"/>
      <c r="WCC50" s="187"/>
      <c r="WCG50" s="187"/>
      <c r="WCK50" s="187"/>
      <c r="WCO50" s="187"/>
      <c r="WCS50" s="187"/>
      <c r="WCW50" s="187"/>
      <c r="WDA50" s="187"/>
      <c r="WDE50" s="187"/>
      <c r="WDI50" s="187"/>
      <c r="WDM50" s="187"/>
      <c r="WDQ50" s="187"/>
      <c r="WDU50" s="187"/>
      <c r="WDY50" s="187"/>
      <c r="WEC50" s="187"/>
      <c r="WEG50" s="187"/>
      <c r="WEK50" s="187"/>
      <c r="WEO50" s="187"/>
      <c r="WES50" s="187"/>
      <c r="WEW50" s="187"/>
      <c r="WFA50" s="187"/>
      <c r="WFE50" s="187"/>
      <c r="WFI50" s="187"/>
      <c r="WFM50" s="187"/>
      <c r="WFQ50" s="187"/>
      <c r="WFU50" s="187"/>
      <c r="WFY50" s="187"/>
      <c r="WGC50" s="187"/>
      <c r="WGG50" s="187"/>
      <c r="WGK50" s="187"/>
      <c r="WGO50" s="187"/>
      <c r="WGS50" s="187"/>
      <c r="WGW50" s="187"/>
      <c r="WHA50" s="187"/>
      <c r="WHE50" s="187"/>
      <c r="WHI50" s="187"/>
      <c r="WHM50" s="187"/>
      <c r="WHQ50" s="187"/>
      <c r="WHU50" s="187"/>
      <c r="WHY50" s="187"/>
      <c r="WIC50" s="187"/>
      <c r="WIG50" s="187"/>
      <c r="WIK50" s="187"/>
      <c r="WIO50" s="187"/>
      <c r="WIS50" s="187"/>
      <c r="WIW50" s="187"/>
      <c r="WJA50" s="187"/>
      <c r="WJE50" s="187"/>
      <c r="WJI50" s="187"/>
      <c r="WJM50" s="187"/>
      <c r="WJQ50" s="187"/>
      <c r="WJU50" s="187"/>
      <c r="WJY50" s="187"/>
      <c r="WKC50" s="187"/>
      <c r="WKG50" s="187"/>
      <c r="WKK50" s="187"/>
      <c r="WKO50" s="187"/>
      <c r="WKS50" s="187"/>
      <c r="WKW50" s="187"/>
      <c r="WLA50" s="187"/>
      <c r="WLE50" s="187"/>
      <c r="WLI50" s="187"/>
      <c r="WLM50" s="187"/>
      <c r="WLQ50" s="187"/>
      <c r="WLU50" s="187"/>
      <c r="WLY50" s="187"/>
      <c r="WMC50" s="187"/>
      <c r="WMG50" s="187"/>
      <c r="WMK50" s="187"/>
      <c r="WMO50" s="187"/>
      <c r="WMS50" s="187"/>
      <c r="WMW50" s="187"/>
      <c r="WNA50" s="187"/>
      <c r="WNE50" s="187"/>
      <c r="WNI50" s="187"/>
      <c r="WNM50" s="187"/>
      <c r="WNQ50" s="187"/>
      <c r="WNU50" s="187"/>
      <c r="WNY50" s="187"/>
      <c r="WOC50" s="187"/>
      <c r="WOG50" s="187"/>
      <c r="WOK50" s="187"/>
      <c r="WOO50" s="187"/>
      <c r="WOS50" s="187"/>
      <c r="WOW50" s="187"/>
      <c r="WPA50" s="187"/>
      <c r="WPE50" s="187"/>
      <c r="WPI50" s="187"/>
      <c r="WPM50" s="187"/>
      <c r="WPQ50" s="187"/>
      <c r="WPU50" s="187"/>
      <c r="WPY50" s="187"/>
      <c r="WQC50" s="187"/>
      <c r="WQG50" s="187"/>
      <c r="WQK50" s="187"/>
      <c r="WQO50" s="187"/>
      <c r="WQS50" s="187"/>
      <c r="WQW50" s="187"/>
      <c r="WRA50" s="187"/>
      <c r="WRE50" s="187"/>
      <c r="WRI50" s="187"/>
      <c r="WRM50" s="187"/>
      <c r="WRQ50" s="187"/>
      <c r="WRU50" s="187"/>
      <c r="WRY50" s="187"/>
      <c r="WSC50" s="187"/>
      <c r="WSG50" s="187"/>
      <c r="WSK50" s="187"/>
      <c r="WSO50" s="187"/>
      <c r="WSS50" s="187"/>
      <c r="WSW50" s="187"/>
      <c r="WTA50" s="187"/>
      <c r="WTE50" s="187"/>
      <c r="WTI50" s="187"/>
      <c r="WTM50" s="187"/>
      <c r="WTQ50" s="187"/>
      <c r="WTU50" s="187"/>
      <c r="WTY50" s="187"/>
      <c r="WUC50" s="187"/>
      <c r="WUG50" s="187"/>
      <c r="WUK50" s="187"/>
      <c r="WUO50" s="187"/>
      <c r="WUS50" s="187"/>
      <c r="WUW50" s="187"/>
      <c r="WVA50" s="187"/>
      <c r="WVE50" s="187"/>
      <c r="WVI50" s="187"/>
      <c r="WVM50" s="187"/>
      <c r="WVQ50" s="187"/>
      <c r="WVU50" s="187"/>
      <c r="WVY50" s="187"/>
      <c r="WWC50" s="187"/>
      <c r="WWG50" s="187"/>
      <c r="WWK50" s="187"/>
      <c r="WWO50" s="187"/>
      <c r="WWS50" s="187"/>
      <c r="WWW50" s="187"/>
      <c r="WXA50" s="187"/>
      <c r="WXE50" s="187"/>
      <c r="WXI50" s="187"/>
      <c r="WXM50" s="187"/>
      <c r="WXQ50" s="187"/>
      <c r="WXU50" s="187"/>
      <c r="WXY50" s="187"/>
      <c r="WYC50" s="187"/>
      <c r="WYG50" s="187"/>
      <c r="WYK50" s="187"/>
      <c r="WYO50" s="187"/>
      <c r="WYS50" s="187"/>
      <c r="WYW50" s="187"/>
      <c r="WZA50" s="187"/>
      <c r="WZE50" s="187"/>
      <c r="WZI50" s="187"/>
      <c r="WZM50" s="187"/>
      <c r="WZQ50" s="187"/>
      <c r="WZU50" s="187"/>
      <c r="WZY50" s="187"/>
      <c r="XAC50" s="187"/>
      <c r="XAG50" s="187"/>
      <c r="XAK50" s="187"/>
      <c r="XAO50" s="187"/>
      <c r="XAS50" s="187"/>
      <c r="XAW50" s="187"/>
      <c r="XBA50" s="187"/>
      <c r="XBE50" s="187"/>
      <c r="XBI50" s="187"/>
      <c r="XBM50" s="187"/>
      <c r="XBQ50" s="187"/>
      <c r="XBU50" s="187"/>
      <c r="XBY50" s="187"/>
      <c r="XCC50" s="187"/>
      <c r="XCG50" s="187"/>
      <c r="XCK50" s="187"/>
      <c r="XCO50" s="187"/>
      <c r="XCS50" s="187"/>
      <c r="XCW50" s="187"/>
      <c r="XDA50" s="187"/>
      <c r="XDE50" s="187"/>
      <c r="XDI50" s="187"/>
      <c r="XDM50" s="187"/>
      <c r="XDQ50" s="187"/>
      <c r="XDU50" s="187"/>
      <c r="XDY50" s="187"/>
      <c r="XEC50" s="187"/>
      <c r="XEG50" s="187"/>
      <c r="XEK50" s="187"/>
      <c r="XEO50" s="187"/>
      <c r="XES50" s="187"/>
      <c r="XEW50" s="187"/>
      <c r="XFA50" s="187"/>
    </row>
    <row r="51" spans="1:1021 1025:2045 2049:3069 3073:4093 4097:5117 5121:6141 6145:7165 7169:8189 8193:9213 9217:10237 10241:11261 11265:12285 12289:13309 13313:14333 14337:15357 15361:16381" ht="15">
      <c r="A51" s="187">
        <v>4</v>
      </c>
      <c r="B51" s="243">
        <v>2</v>
      </c>
      <c r="C51" s="243">
        <v>4</v>
      </c>
      <c r="D51" s="243">
        <v>44051</v>
      </c>
      <c r="E51" s="193" t="s">
        <v>309</v>
      </c>
      <c r="F51" s="240">
        <v>2379500</v>
      </c>
      <c r="G51" s="245">
        <v>118938</v>
      </c>
      <c r="H51" s="245">
        <v>2260562</v>
      </c>
      <c r="I51" s="258">
        <v>126333</v>
      </c>
    </row>
    <row r="52" spans="1:1021 1025:2045 2049:3069 3073:4093 4097:5117 5121:6141 6145:7165 7169:8189 8193:9213 9217:10237 10241:11261 11265:12285 12289:13309 13313:14333 14337:15357 15361:16381" ht="15">
      <c r="A52" s="187">
        <v>4</v>
      </c>
      <c r="B52" s="193">
        <v>2</v>
      </c>
      <c r="C52" s="193">
        <v>4</v>
      </c>
      <c r="D52" s="193">
        <v>44052</v>
      </c>
      <c r="E52" s="193" t="s">
        <v>310</v>
      </c>
      <c r="F52" s="240">
        <v>20500000</v>
      </c>
      <c r="G52" s="195">
        <v>16765567</v>
      </c>
      <c r="H52" s="195">
        <v>3734434</v>
      </c>
      <c r="I52" s="240">
        <v>17491123</v>
      </c>
    </row>
    <row r="53" spans="1:1021 1025:2045 2049:3069 3073:4093 4097:5117 5121:6141 6145:7165 7169:8189 8193:9213 9217:10237 10241:11261 11265:12285 12289:13309 13313:14333 14337:15357 15361:16381" ht="15">
      <c r="A53" s="187">
        <v>4</v>
      </c>
      <c r="B53" s="193">
        <v>2</v>
      </c>
      <c r="C53" s="193">
        <v>4</v>
      </c>
      <c r="D53" s="193">
        <v>44071</v>
      </c>
      <c r="E53" s="193" t="s">
        <v>311</v>
      </c>
      <c r="F53" s="195">
        <v>15524624</v>
      </c>
      <c r="G53" s="240">
        <v>15346470</v>
      </c>
      <c r="H53" s="195">
        <v>178155</v>
      </c>
      <c r="I53" s="194">
        <v>15524624</v>
      </c>
    </row>
    <row r="54" spans="1:1021 1025:2045 2049:3069 3073:4093 4097:5117 5121:6141 6145:7165 7169:8189 8193:9213 9217:10237 10241:11261 11265:12285 12289:13309 13313:14333 14337:15357 15361:16381" ht="15">
      <c r="A54" s="187">
        <v>4</v>
      </c>
      <c r="B54" s="193">
        <v>2</v>
      </c>
      <c r="C54" s="193">
        <v>4</v>
      </c>
      <c r="D54" s="193">
        <v>44072</v>
      </c>
      <c r="E54" s="193" t="s">
        <v>312</v>
      </c>
      <c r="F54" s="195">
        <v>4793138</v>
      </c>
      <c r="G54" s="240">
        <v>5006129</v>
      </c>
      <c r="H54" s="195">
        <v>-212991</v>
      </c>
      <c r="I54" s="194">
        <v>4793138</v>
      </c>
    </row>
    <row r="55" spans="1:1021 1025:2045 2049:3069 3073:4093 4097:5117 5121:6141 6145:7165 7169:8189 8193:9213 9217:10237 10241:11261 11265:12285 12289:13309 13313:14333 14337:15357 15361:16381">
      <c r="A55" s="187">
        <v>4</v>
      </c>
      <c r="B55" s="193">
        <v>2</v>
      </c>
      <c r="C55" s="193">
        <v>4</v>
      </c>
      <c r="D55" s="193">
        <v>44073</v>
      </c>
      <c r="E55" s="193" t="s">
        <v>313</v>
      </c>
      <c r="F55" s="195"/>
      <c r="G55" s="195">
        <v>2404546</v>
      </c>
      <c r="H55" s="195">
        <v>-2404546</v>
      </c>
      <c r="I55" s="194"/>
    </row>
    <row r="56" spans="1:1021 1025:2045 2049:3069 3073:4093 4097:5117 5121:6141 6145:7165 7169:8189 8193:9213 9217:10237 10241:11261 11265:12285 12289:13309 13313:14333 14337:15357 15361:16381">
      <c r="A56" s="187">
        <v>4</v>
      </c>
      <c r="B56" s="193">
        <v>2</v>
      </c>
      <c r="C56" s="193">
        <v>4</v>
      </c>
      <c r="D56" s="193">
        <v>44091</v>
      </c>
      <c r="E56" s="193" t="s">
        <v>314</v>
      </c>
      <c r="F56" s="195">
        <v>5804000</v>
      </c>
      <c r="G56" s="195">
        <v>6926942</v>
      </c>
      <c r="H56" s="195">
        <v>-1122942</v>
      </c>
      <c r="I56" s="194">
        <v>5279361</v>
      </c>
    </row>
    <row r="57" spans="1:1021 1025:2045 2049:3069 3073:4093 4097:5117 5121:6141 6145:7165 7169:8189 8193:9213 9217:10237 10241:11261 11265:12285 12289:13309 13313:14333 14337:15357 15361:16381">
      <c r="A57" s="187">
        <v>4</v>
      </c>
      <c r="B57" s="193">
        <v>2</v>
      </c>
      <c r="C57" s="193">
        <v>4</v>
      </c>
      <c r="D57" s="193">
        <v>44092</v>
      </c>
      <c r="E57" s="193" t="s">
        <v>315</v>
      </c>
      <c r="F57" s="195">
        <v>650000</v>
      </c>
      <c r="G57" s="195">
        <v>740012</v>
      </c>
      <c r="H57" s="195">
        <v>-90012</v>
      </c>
      <c r="I57" s="194">
        <v>856036</v>
      </c>
    </row>
    <row r="58" spans="1:1021 1025:2045 2049:3069 3073:4093 4097:5117 5121:6141 6145:7165 7169:8189 8193:9213 9217:10237 10241:11261 11265:12285 12289:13309 13313:14333 14337:15357 15361:16381">
      <c r="A58" s="187">
        <v>4</v>
      </c>
      <c r="B58" s="193">
        <v>2</v>
      </c>
      <c r="C58" s="193">
        <v>4</v>
      </c>
      <c r="D58" s="193">
        <v>44093</v>
      </c>
      <c r="E58" s="193" t="s">
        <v>316</v>
      </c>
      <c r="F58" s="195">
        <v>3574915</v>
      </c>
      <c r="G58" s="195">
        <v>2135585</v>
      </c>
      <c r="H58" s="195">
        <v>1439330</v>
      </c>
      <c r="I58" s="194">
        <v>1399267</v>
      </c>
    </row>
    <row r="59" spans="1:1021 1025:2045 2049:3069 3073:4093 4097:5117 5121:6141 6145:7165 7169:8189 8193:9213 9217:10237 10241:11261 11265:12285 12289:13309 13313:14333 14337:15357 15361:16381">
      <c r="A59" s="187">
        <v>4</v>
      </c>
      <c r="B59" s="193">
        <v>2</v>
      </c>
      <c r="C59" s="193">
        <v>4</v>
      </c>
      <c r="D59" s="193">
        <v>44094</v>
      </c>
      <c r="E59" s="193" t="s">
        <v>317</v>
      </c>
      <c r="F59" s="195">
        <v>10000000</v>
      </c>
      <c r="G59" s="195">
        <v>18497970</v>
      </c>
      <c r="H59" s="195">
        <v>-8497970</v>
      </c>
      <c r="I59" s="194">
        <v>11770715</v>
      </c>
    </row>
    <row r="60" spans="1:1021 1025:2045 2049:3069 3073:4093 4097:5117 5121:6141 6145:7165 7169:8189 8193:9213 9217:10237 10241:11261 11265:12285 12289:13309 13313:14333 14337:15357 15361:16381">
      <c r="A60" s="187">
        <v>4</v>
      </c>
      <c r="B60" s="193">
        <v>2</v>
      </c>
      <c r="C60" s="193">
        <v>4</v>
      </c>
      <c r="D60" s="193">
        <v>44095</v>
      </c>
      <c r="E60" s="193" t="s">
        <v>318</v>
      </c>
      <c r="F60" s="195">
        <v>10000000</v>
      </c>
      <c r="G60" s="195">
        <v>13575496</v>
      </c>
      <c r="H60" s="195">
        <v>-3575496</v>
      </c>
      <c r="I60" s="194">
        <v>11845225</v>
      </c>
    </row>
    <row r="61" spans="1:1021 1025:2045 2049:3069 3073:4093 4097:5117 5121:6141 6145:7165 7169:8189 8193:9213 9217:10237 10241:11261 11265:12285 12289:13309 13313:14333 14337:15357 15361:16381">
      <c r="A61" s="187">
        <v>4</v>
      </c>
      <c r="B61" s="193">
        <v>2</v>
      </c>
      <c r="C61" s="193">
        <v>4</v>
      </c>
      <c r="D61" s="193">
        <v>44111</v>
      </c>
      <c r="E61" s="193" t="s">
        <v>319</v>
      </c>
      <c r="F61" s="195"/>
      <c r="G61" s="195"/>
      <c r="H61" s="195">
        <v>0</v>
      </c>
      <c r="I61" s="194"/>
    </row>
    <row r="62" spans="1:1021 1025:2045 2049:3069 3073:4093 4097:5117 5121:6141 6145:7165 7169:8189 8193:9213 9217:10237 10241:11261 11265:12285 12289:13309 13313:14333 14337:15357 15361:16381" ht="15">
      <c r="A62" s="187">
        <v>4</v>
      </c>
      <c r="B62" s="193">
        <v>2</v>
      </c>
      <c r="C62" s="193">
        <v>4</v>
      </c>
      <c r="D62" s="193">
        <v>44112</v>
      </c>
      <c r="E62" s="193" t="s">
        <v>320</v>
      </c>
      <c r="F62" s="240"/>
      <c r="G62" s="195"/>
      <c r="H62" s="195">
        <v>0</v>
      </c>
      <c r="I62" s="186"/>
    </row>
    <row r="63" spans="1:1021 1025:2045 2049:3069 3073:4093 4097:5117 5121:6141 6145:7165 7169:8189 8193:9213 9217:10237 10241:11261 11265:12285 12289:13309 13313:14333 14337:15357 15361:16381" ht="15">
      <c r="A63" s="187">
        <v>4</v>
      </c>
      <c r="B63" s="193">
        <v>2</v>
      </c>
      <c r="C63" s="193">
        <v>4</v>
      </c>
      <c r="D63" s="193">
        <v>44131</v>
      </c>
      <c r="E63" s="193" t="s">
        <v>321</v>
      </c>
      <c r="F63" s="240">
        <v>1800000</v>
      </c>
      <c r="G63" s="195">
        <v>1435828</v>
      </c>
      <c r="H63" s="195">
        <v>364172</v>
      </c>
      <c r="I63" s="186">
        <v>224083</v>
      </c>
    </row>
    <row r="64" spans="1:1021 1025:2045 2049:3069 3073:4093 4097:5117 5121:6141 6145:7165 7169:8189 8193:9213 9217:10237 10241:11261 11265:12285 12289:13309 13313:14333 14337:15357 15361:16381" ht="15">
      <c r="A64" s="187">
        <v>4</v>
      </c>
      <c r="B64" s="193">
        <v>2</v>
      </c>
      <c r="C64" s="193">
        <v>4</v>
      </c>
      <c r="D64" s="193">
        <v>44132</v>
      </c>
      <c r="E64" s="193" t="s">
        <v>322</v>
      </c>
      <c r="F64" s="240">
        <v>60000</v>
      </c>
      <c r="G64" s="195">
        <v>49964</v>
      </c>
      <c r="H64" s="195">
        <v>10036</v>
      </c>
      <c r="I64" s="186">
        <v>72920</v>
      </c>
    </row>
    <row r="65" spans="1:9">
      <c r="A65" s="187">
        <v>4</v>
      </c>
      <c r="B65" s="193">
        <v>2</v>
      </c>
      <c r="C65" s="193">
        <v>4</v>
      </c>
      <c r="D65" s="193">
        <v>44151</v>
      </c>
      <c r="E65" s="193" t="s">
        <v>323</v>
      </c>
      <c r="F65" s="195">
        <v>17500</v>
      </c>
      <c r="G65" s="195">
        <v>29907</v>
      </c>
      <c r="H65" s="195">
        <v>-12407</v>
      </c>
      <c r="I65" s="194">
        <v>14811</v>
      </c>
    </row>
    <row r="66" spans="1:9">
      <c r="A66" s="187">
        <v>4</v>
      </c>
      <c r="B66" s="193">
        <v>2</v>
      </c>
      <c r="C66" s="193">
        <v>4</v>
      </c>
      <c r="D66" s="193">
        <v>44152</v>
      </c>
      <c r="E66" s="193" t="s">
        <v>324</v>
      </c>
      <c r="F66" s="195">
        <v>1800000</v>
      </c>
      <c r="G66" s="195">
        <v>10774233</v>
      </c>
      <c r="H66" s="195">
        <v>-8974233</v>
      </c>
      <c r="I66" s="194">
        <v>4465008</v>
      </c>
    </row>
    <row r="67" spans="1:9">
      <c r="A67" s="187">
        <v>4</v>
      </c>
      <c r="B67" s="193">
        <v>2</v>
      </c>
      <c r="C67" s="193">
        <v>4</v>
      </c>
      <c r="D67" s="193">
        <v>44153</v>
      </c>
      <c r="E67" s="193" t="s">
        <v>325</v>
      </c>
      <c r="F67" s="195">
        <v>7600000</v>
      </c>
      <c r="G67" s="195">
        <v>5641050</v>
      </c>
      <c r="H67" s="195">
        <v>1958950</v>
      </c>
      <c r="I67" s="194">
        <v>5390670</v>
      </c>
    </row>
    <row r="68" spans="1:9">
      <c r="A68" s="187">
        <v>4</v>
      </c>
      <c r="B68" s="193">
        <v>2</v>
      </c>
      <c r="C68" s="193">
        <v>4</v>
      </c>
      <c r="D68" s="193">
        <v>44171</v>
      </c>
      <c r="E68" s="193" t="s">
        <v>326</v>
      </c>
      <c r="F68" s="195">
        <v>2940000</v>
      </c>
      <c r="G68" s="195">
        <v>3221427</v>
      </c>
      <c r="H68" s="195">
        <v>-281427</v>
      </c>
      <c r="I68" s="194">
        <v>3437443</v>
      </c>
    </row>
    <row r="69" spans="1:9">
      <c r="A69" s="187">
        <v>4</v>
      </c>
      <c r="B69" s="193">
        <v>2</v>
      </c>
      <c r="C69" s="193">
        <v>4</v>
      </c>
      <c r="D69" s="193">
        <v>44172</v>
      </c>
      <c r="E69" s="193" t="s">
        <v>327</v>
      </c>
      <c r="F69" s="195">
        <v>371600</v>
      </c>
      <c r="G69" s="195">
        <v>654133</v>
      </c>
      <c r="H69" s="195">
        <v>-282533</v>
      </c>
      <c r="I69" s="194">
        <v>523189</v>
      </c>
    </row>
    <row r="70" spans="1:9">
      <c r="A70" s="187">
        <v>4</v>
      </c>
      <c r="B70" s="193">
        <v>2</v>
      </c>
      <c r="C70" s="193">
        <v>4</v>
      </c>
      <c r="D70" s="193">
        <v>44173</v>
      </c>
      <c r="E70" s="193" t="s">
        <v>328</v>
      </c>
      <c r="F70" s="195">
        <v>11350750</v>
      </c>
      <c r="G70" s="195">
        <v>262549</v>
      </c>
      <c r="H70" s="195">
        <v>11088202</v>
      </c>
      <c r="I70" s="194"/>
    </row>
    <row r="71" spans="1:9" ht="15">
      <c r="A71" s="187">
        <v>4</v>
      </c>
      <c r="B71" s="193">
        <v>2</v>
      </c>
      <c r="C71" s="193">
        <v>4</v>
      </c>
      <c r="D71" s="193">
        <v>44181</v>
      </c>
      <c r="E71" s="193" t="s">
        <v>329</v>
      </c>
      <c r="F71" s="240">
        <v>4500</v>
      </c>
      <c r="G71" s="195">
        <v>38000</v>
      </c>
      <c r="H71" s="195">
        <v>-33500</v>
      </c>
      <c r="I71" s="186">
        <v>4500</v>
      </c>
    </row>
    <row r="72" spans="1:9">
      <c r="A72" s="187">
        <v>4</v>
      </c>
      <c r="B72" s="193">
        <v>2</v>
      </c>
      <c r="C72" s="193">
        <v>4</v>
      </c>
      <c r="D72" s="193">
        <v>44182</v>
      </c>
      <c r="E72" s="193" t="s">
        <v>330</v>
      </c>
      <c r="F72" s="195">
        <v>1350</v>
      </c>
      <c r="G72" s="195">
        <v>234900</v>
      </c>
      <c r="H72" s="195">
        <v>-233550</v>
      </c>
      <c r="I72" s="194">
        <v>1350</v>
      </c>
    </row>
    <row r="73" spans="1:9">
      <c r="A73" s="187">
        <v>4</v>
      </c>
      <c r="B73" s="193">
        <v>2</v>
      </c>
      <c r="C73" s="193">
        <v>4</v>
      </c>
      <c r="D73" s="193">
        <v>44183</v>
      </c>
      <c r="E73" s="193" t="s">
        <v>331</v>
      </c>
      <c r="F73" s="195">
        <v>2242525</v>
      </c>
      <c r="G73" s="195">
        <v>3677837</v>
      </c>
      <c r="H73" s="195">
        <v>-1435312</v>
      </c>
      <c r="I73" s="194">
        <v>2040224</v>
      </c>
    </row>
    <row r="74" spans="1:9">
      <c r="A74" s="187">
        <v>4</v>
      </c>
      <c r="B74" s="193">
        <v>2</v>
      </c>
      <c r="C74" s="193">
        <v>4</v>
      </c>
      <c r="D74" s="193">
        <v>44184</v>
      </c>
      <c r="E74" s="193" t="s">
        <v>332</v>
      </c>
      <c r="F74" s="195"/>
      <c r="G74" s="195">
        <v>300704</v>
      </c>
      <c r="H74" s="195">
        <v>-300704</v>
      </c>
      <c r="I74" s="194"/>
    </row>
    <row r="75" spans="1:9">
      <c r="A75" s="187">
        <v>4</v>
      </c>
      <c r="B75" s="193">
        <v>2</v>
      </c>
      <c r="C75" s="193">
        <v>4</v>
      </c>
      <c r="D75" s="193">
        <v>44191</v>
      </c>
      <c r="E75" s="193" t="s">
        <v>333</v>
      </c>
      <c r="F75" s="195">
        <v>419594</v>
      </c>
      <c r="G75" s="195">
        <v>132920</v>
      </c>
      <c r="H75" s="195">
        <v>286674</v>
      </c>
      <c r="I75" s="194">
        <v>196108</v>
      </c>
    </row>
    <row r="76" spans="1:9" ht="15">
      <c r="A76" s="187">
        <v>4</v>
      </c>
      <c r="B76" s="193">
        <v>2</v>
      </c>
      <c r="C76" s="193">
        <v>4</v>
      </c>
      <c r="D76" s="193">
        <v>44211</v>
      </c>
      <c r="E76" s="193" t="s">
        <v>334</v>
      </c>
      <c r="F76" s="195">
        <v>1339500</v>
      </c>
      <c r="G76" s="240">
        <v>590404</v>
      </c>
      <c r="H76" s="195">
        <v>749096</v>
      </c>
      <c r="I76" s="186">
        <v>789600</v>
      </c>
    </row>
    <row r="77" spans="1:9" ht="15">
      <c r="A77" s="187">
        <v>4</v>
      </c>
      <c r="B77" s="193">
        <v>2</v>
      </c>
      <c r="C77" s="193">
        <v>4</v>
      </c>
      <c r="D77" s="193">
        <v>44212</v>
      </c>
      <c r="E77" s="193" t="s">
        <v>335</v>
      </c>
      <c r="F77" s="195">
        <v>7500</v>
      </c>
      <c r="G77" s="240">
        <v>8650</v>
      </c>
      <c r="H77" s="195">
        <v>-1150</v>
      </c>
      <c r="I77" s="186">
        <v>7459</v>
      </c>
    </row>
    <row r="78" spans="1:9">
      <c r="A78" s="187">
        <v>4</v>
      </c>
      <c r="B78" s="193">
        <v>2</v>
      </c>
      <c r="C78" s="193">
        <v>4</v>
      </c>
      <c r="D78" s="193">
        <v>44904</v>
      </c>
      <c r="E78" s="193" t="s">
        <v>336</v>
      </c>
      <c r="F78" s="195">
        <v>284302</v>
      </c>
      <c r="G78" s="195">
        <v>264773</v>
      </c>
      <c r="H78" s="195">
        <v>19529</v>
      </c>
      <c r="I78" s="194">
        <v>284302</v>
      </c>
    </row>
    <row r="79" spans="1:9">
      <c r="A79" s="187">
        <v>4</v>
      </c>
      <c r="B79" s="193">
        <v>2</v>
      </c>
      <c r="C79" s="193">
        <v>4</v>
      </c>
      <c r="D79" s="193">
        <v>44905</v>
      </c>
      <c r="E79" s="193" t="s">
        <v>337</v>
      </c>
      <c r="F79" s="195">
        <v>141500</v>
      </c>
      <c r="G79" s="195">
        <v>294726</v>
      </c>
      <c r="H79" s="195">
        <v>-153226</v>
      </c>
      <c r="I79" s="194">
        <v>177132</v>
      </c>
    </row>
    <row r="80" spans="1:9" ht="15">
      <c r="A80" s="187">
        <v>4</v>
      </c>
      <c r="B80" s="193">
        <v>2</v>
      </c>
      <c r="C80" s="193">
        <v>4</v>
      </c>
      <c r="D80" s="193">
        <v>44908</v>
      </c>
      <c r="E80" s="193" t="s">
        <v>338</v>
      </c>
      <c r="F80" s="195">
        <v>422458</v>
      </c>
      <c r="G80" s="240">
        <v>478193</v>
      </c>
      <c r="H80" s="195">
        <v>-55735</v>
      </c>
      <c r="I80" s="194">
        <v>440739</v>
      </c>
    </row>
    <row r="81" spans="1:1021 1025:2045 2049:3069 3073:4093 4097:5117 5121:6141 6145:7165 7169:8189 8193:9213 9217:10237 10241:11261 11265:12285 12289:13309 13313:14333 14337:15357 15361:16381">
      <c r="A81" s="187">
        <v>4</v>
      </c>
      <c r="B81" s="193">
        <v>3</v>
      </c>
      <c r="C81" s="193">
        <v>1</v>
      </c>
      <c r="D81" s="193">
        <v>40136</v>
      </c>
      <c r="E81" s="193" t="s">
        <v>339</v>
      </c>
      <c r="F81" s="195"/>
      <c r="G81" s="195">
        <v>22245</v>
      </c>
      <c r="H81" s="195">
        <v>-22245</v>
      </c>
      <c r="I81" s="194">
        <v>6750</v>
      </c>
    </row>
    <row r="82" spans="1:1021 1025:2045 2049:3069 3073:4093 4097:5117 5121:6141 6145:7165 7169:8189 8193:9213 9217:10237 10241:11261 11265:12285 12289:13309 13313:14333 14337:15357 15361:16381">
      <c r="A82" s="187">
        <v>4</v>
      </c>
      <c r="B82" s="193">
        <v>3</v>
      </c>
      <c r="C82" s="193">
        <v>1</v>
      </c>
      <c r="D82" s="193">
        <v>41011</v>
      </c>
      <c r="E82" s="193" t="s">
        <v>340</v>
      </c>
      <c r="F82" s="195">
        <v>500000</v>
      </c>
      <c r="G82" s="195">
        <v>439234</v>
      </c>
      <c r="H82" s="195">
        <v>60767</v>
      </c>
      <c r="I82" s="194">
        <v>384630</v>
      </c>
    </row>
    <row r="83" spans="1:1021 1025:2045 2049:3069 3073:4093 4097:5117 5121:6141 6145:7165 7169:8189 8193:9213 9217:10237 10241:11261 11265:12285 12289:13309 13313:14333 14337:15357 15361:16381">
      <c r="A83" s="187">
        <v>4</v>
      </c>
      <c r="B83" s="193">
        <v>3</v>
      </c>
      <c r="C83" s="193">
        <v>1</v>
      </c>
      <c r="D83" s="193">
        <v>41012</v>
      </c>
      <c r="E83" s="193" t="s">
        <v>341</v>
      </c>
      <c r="F83" s="195">
        <v>34600000</v>
      </c>
      <c r="G83" s="195">
        <v>26991412</v>
      </c>
      <c r="H83" s="195">
        <v>7608588</v>
      </c>
      <c r="I83" s="194">
        <v>37094231</v>
      </c>
    </row>
    <row r="84" spans="1:1021 1025:2045 2049:3069 3073:4093 4097:5117 5121:6141 6145:7165 7169:8189 8193:9213 9217:10237 10241:11261 11265:12285 12289:13309 13313:14333 14337:15357 15361:16381">
      <c r="A84" s="187">
        <v>4</v>
      </c>
      <c r="B84" s="193">
        <v>3</v>
      </c>
      <c r="C84" s="193">
        <v>1</v>
      </c>
      <c r="D84" s="193">
        <v>41013</v>
      </c>
      <c r="E84" s="193" t="s">
        <v>342</v>
      </c>
      <c r="F84" s="195">
        <v>1550000</v>
      </c>
      <c r="G84" s="195">
        <v>3306077</v>
      </c>
      <c r="H84" s="195">
        <v>-1756077</v>
      </c>
      <c r="I84" s="194">
        <v>2633573</v>
      </c>
    </row>
    <row r="85" spans="1:1021 1025:2045 2049:3069 3073:4093 4097:5117 5121:6141 6145:7165 7169:8189 8193:9213 9217:10237 10241:11261 11265:12285 12289:13309 13313:14333 14337:15357 15361:16381">
      <c r="A85" s="187">
        <v>4</v>
      </c>
      <c r="B85" s="193">
        <v>3</v>
      </c>
      <c r="C85" s="193">
        <v>1</v>
      </c>
      <c r="D85" s="193">
        <v>41014</v>
      </c>
      <c r="E85" s="193" t="s">
        <v>343</v>
      </c>
      <c r="F85" s="195">
        <v>25000</v>
      </c>
      <c r="G85" s="195">
        <v>63078</v>
      </c>
      <c r="H85" s="195">
        <v>-38078</v>
      </c>
      <c r="I85" s="194">
        <v>10965</v>
      </c>
    </row>
    <row r="86" spans="1:1021 1025:2045 2049:3069 3073:4093 4097:5117 5121:6141 6145:7165 7169:8189 8193:9213 9217:10237 10241:11261 11265:12285 12289:13309 13313:14333 14337:15357 15361:16381" ht="15">
      <c r="A86" s="187">
        <v>4</v>
      </c>
      <c r="B86" s="193">
        <v>3</v>
      </c>
      <c r="C86" s="193">
        <v>1</v>
      </c>
      <c r="D86" s="193">
        <v>41015</v>
      </c>
      <c r="E86" s="193" t="s">
        <v>344</v>
      </c>
      <c r="F86" s="195">
        <v>5000</v>
      </c>
      <c r="G86" s="240"/>
      <c r="H86" s="195">
        <v>5000</v>
      </c>
      <c r="I86" s="186"/>
    </row>
    <row r="87" spans="1:1021 1025:2045 2049:3069 3073:4093 4097:5117 5121:6141 6145:7165 7169:8189 8193:9213 9217:10237 10241:11261 11265:12285 12289:13309 13313:14333 14337:15357 15361:16381" ht="15">
      <c r="A87" s="187">
        <v>4</v>
      </c>
      <c r="B87" s="193">
        <v>3</v>
      </c>
      <c r="C87" s="193">
        <v>1</v>
      </c>
      <c r="D87" s="193">
        <v>41016</v>
      </c>
      <c r="E87" s="193" t="s">
        <v>345</v>
      </c>
      <c r="F87" s="195">
        <v>10000</v>
      </c>
      <c r="G87" s="240">
        <v>210068</v>
      </c>
      <c r="H87" s="195">
        <v>-200068</v>
      </c>
      <c r="I87" s="186"/>
    </row>
    <row r="88" spans="1:1021 1025:2045 2049:3069 3073:4093 4097:5117 5121:6141 6145:7165 7169:8189 8193:9213 9217:10237 10241:11261 11265:12285 12289:13309 13313:14333 14337:15357 15361:16381">
      <c r="A88" s="187">
        <v>4</v>
      </c>
      <c r="B88" s="193">
        <v>3</v>
      </c>
      <c r="C88" s="193">
        <v>1</v>
      </c>
      <c r="D88" s="193">
        <v>41017</v>
      </c>
      <c r="E88" s="193" t="s">
        <v>346</v>
      </c>
      <c r="F88" s="195">
        <v>1100000</v>
      </c>
      <c r="G88" s="195">
        <v>650295</v>
      </c>
      <c r="H88" s="195">
        <v>449705</v>
      </c>
      <c r="I88" s="194">
        <v>1059605</v>
      </c>
    </row>
    <row r="89" spans="1:1021 1025:2045 2049:3069 3073:4093 4097:5117 5121:6141 6145:7165 7169:8189 8193:9213 9217:10237 10241:11261 11265:12285 12289:13309 13313:14333 14337:15357 15361:16381">
      <c r="A89" s="187">
        <v>4</v>
      </c>
      <c r="B89" s="193">
        <v>3</v>
      </c>
      <c r="C89" s="193">
        <v>1</v>
      </c>
      <c r="D89" s="193">
        <v>41018</v>
      </c>
      <c r="E89" s="193" t="s">
        <v>347</v>
      </c>
      <c r="F89" s="195">
        <v>95000</v>
      </c>
      <c r="G89" s="195">
        <v>106625</v>
      </c>
      <c r="H89" s="195">
        <v>-11625</v>
      </c>
      <c r="I89" s="194">
        <v>97715</v>
      </c>
    </row>
    <row r="90" spans="1:1021 1025:2045 2049:3069 3073:4093 4097:5117 5121:6141 6145:7165 7169:8189 8193:9213 9217:10237 10241:11261 11265:12285 12289:13309 13313:14333 14337:15357 15361:16381">
      <c r="A90" s="187">
        <v>4</v>
      </c>
      <c r="B90" s="193">
        <v>3</v>
      </c>
      <c r="C90" s="193">
        <v>1</v>
      </c>
      <c r="D90" s="193">
        <v>41019</v>
      </c>
      <c r="E90" s="193" t="s">
        <v>348</v>
      </c>
      <c r="F90" s="195">
        <v>270000</v>
      </c>
      <c r="G90" s="195">
        <v>270000</v>
      </c>
      <c r="H90" s="195">
        <v>0</v>
      </c>
      <c r="I90" s="194"/>
    </row>
    <row r="91" spans="1:1021 1025:2045 2049:3069 3073:4093 4097:5117 5121:6141 6145:7165 7169:8189 8193:9213 9217:10237 10241:11261 11265:12285 12289:13309 13313:14333 14337:15357 15361:16381">
      <c r="A91" s="187">
        <v>4</v>
      </c>
      <c r="B91" s="193">
        <v>3</v>
      </c>
      <c r="C91" s="193">
        <v>1</v>
      </c>
      <c r="D91" s="193">
        <v>41020</v>
      </c>
      <c r="E91" s="193" t="s">
        <v>349</v>
      </c>
      <c r="F91" s="195">
        <v>420000</v>
      </c>
      <c r="G91" s="195">
        <v>411440</v>
      </c>
      <c r="H91" s="195">
        <v>8560</v>
      </c>
      <c r="I91" s="194">
        <v>441680</v>
      </c>
    </row>
    <row r="92" spans="1:1021 1025:2045 2049:3069 3073:4093 4097:5117 5121:6141 6145:7165 7169:8189 8193:9213 9217:10237 10241:11261 11265:12285 12289:13309 13313:14333 14337:15357 15361:16381">
      <c r="A92" s="187">
        <v>4</v>
      </c>
      <c r="B92" s="193">
        <v>3</v>
      </c>
      <c r="C92" s="193">
        <v>1</v>
      </c>
      <c r="D92" s="193">
        <v>41023</v>
      </c>
      <c r="E92" s="193" t="s">
        <v>350</v>
      </c>
      <c r="F92" s="195">
        <v>90000</v>
      </c>
      <c r="G92" s="195">
        <v>88842</v>
      </c>
      <c r="H92" s="195">
        <v>1158</v>
      </c>
      <c r="I92" s="194">
        <v>95161</v>
      </c>
    </row>
    <row r="93" spans="1:1021 1025:2045 2049:3069 3073:4093 4097:5117 5121:6141 6145:7165 7169:8189 8193:9213 9217:10237 10241:11261 11265:12285 12289:13309 13313:14333 14337:15357 15361:16381">
      <c r="A93" s="187">
        <v>4</v>
      </c>
      <c r="B93" s="193">
        <v>3</v>
      </c>
      <c r="C93" s="193">
        <v>1</v>
      </c>
      <c r="D93" s="193">
        <v>41024</v>
      </c>
      <c r="E93" s="193" t="s">
        <v>351</v>
      </c>
      <c r="F93" s="195">
        <v>430144</v>
      </c>
      <c r="G93" s="195">
        <v>249607</v>
      </c>
      <c r="H93" s="195">
        <v>180537</v>
      </c>
      <c r="I93" s="194">
        <v>169619</v>
      </c>
    </row>
    <row r="94" spans="1:1021 1025:2045 2049:3069 3073:4093 4097:5117 5121:6141 6145:7165 7169:8189 8193:9213 9217:10237 10241:11261 11265:12285 12289:13309 13313:14333 14337:15357 15361:16381">
      <c r="A94" s="187">
        <v>4</v>
      </c>
      <c r="B94" s="193">
        <v>3</v>
      </c>
      <c r="C94" s="193">
        <v>1</v>
      </c>
      <c r="D94" s="193">
        <v>41025</v>
      </c>
      <c r="E94" s="193" t="s">
        <v>352</v>
      </c>
      <c r="F94" s="195">
        <v>175000</v>
      </c>
      <c r="G94" s="195">
        <v>200868</v>
      </c>
      <c r="H94" s="195">
        <v>-25868</v>
      </c>
      <c r="I94" s="194">
        <v>213374</v>
      </c>
    </row>
    <row r="95" spans="1:1021 1025:2045 2049:3069 3073:4093 4097:5117 5121:6141 6145:7165 7169:8189 8193:9213 9217:10237 10241:11261 11265:12285 12289:13309 13313:14333 14337:15357 15361:16381" s="193" customFormat="1" ht="11.25">
      <c r="A95" s="187">
        <v>4</v>
      </c>
      <c r="B95" s="193">
        <v>3</v>
      </c>
      <c r="C95" s="193">
        <v>1</v>
      </c>
      <c r="D95" s="193">
        <v>41026</v>
      </c>
      <c r="E95" s="187" t="s">
        <v>353</v>
      </c>
      <c r="F95" s="193">
        <v>200000</v>
      </c>
      <c r="G95" s="193">
        <v>194820</v>
      </c>
      <c r="H95" s="193">
        <v>5181</v>
      </c>
      <c r="I95" s="187">
        <v>220067</v>
      </c>
      <c r="M95" s="187"/>
      <c r="Q95" s="187"/>
      <c r="U95" s="187"/>
      <c r="Y95" s="187"/>
      <c r="AC95" s="187"/>
      <c r="AG95" s="187"/>
      <c r="AK95" s="187"/>
      <c r="AO95" s="187"/>
      <c r="AS95" s="187"/>
      <c r="AW95" s="187"/>
      <c r="BA95" s="187"/>
      <c r="BE95" s="187"/>
      <c r="BI95" s="187"/>
      <c r="BM95" s="187"/>
      <c r="BQ95" s="187"/>
      <c r="BU95" s="187"/>
      <c r="BY95" s="187"/>
      <c r="CC95" s="187"/>
      <c r="CG95" s="187"/>
      <c r="CK95" s="187"/>
      <c r="CO95" s="187"/>
      <c r="CS95" s="187"/>
      <c r="CW95" s="187"/>
      <c r="DA95" s="187"/>
      <c r="DE95" s="187"/>
      <c r="DI95" s="187"/>
      <c r="DM95" s="187"/>
      <c r="DQ95" s="187"/>
      <c r="DU95" s="187"/>
      <c r="DY95" s="187"/>
      <c r="EC95" s="187"/>
      <c r="EG95" s="187"/>
      <c r="EK95" s="187"/>
      <c r="EO95" s="187"/>
      <c r="ES95" s="187"/>
      <c r="EW95" s="187"/>
      <c r="FA95" s="187"/>
      <c r="FE95" s="187"/>
      <c r="FI95" s="187"/>
      <c r="FM95" s="187"/>
      <c r="FQ95" s="187"/>
      <c r="FU95" s="187"/>
      <c r="FY95" s="187"/>
      <c r="GC95" s="187"/>
      <c r="GG95" s="187"/>
      <c r="GK95" s="187"/>
      <c r="GO95" s="187"/>
      <c r="GS95" s="187"/>
      <c r="GW95" s="187"/>
      <c r="HA95" s="187"/>
      <c r="HE95" s="187"/>
      <c r="HI95" s="187"/>
      <c r="HM95" s="187"/>
      <c r="HQ95" s="187"/>
      <c r="HU95" s="187"/>
      <c r="HY95" s="187"/>
      <c r="IC95" s="187"/>
      <c r="IG95" s="187"/>
      <c r="IK95" s="187"/>
      <c r="IO95" s="187"/>
      <c r="IS95" s="187"/>
      <c r="IW95" s="187"/>
      <c r="JA95" s="187"/>
      <c r="JE95" s="187"/>
      <c r="JI95" s="187"/>
      <c r="JM95" s="187"/>
      <c r="JQ95" s="187"/>
      <c r="JU95" s="187"/>
      <c r="JY95" s="187"/>
      <c r="KC95" s="187"/>
      <c r="KG95" s="187"/>
      <c r="KK95" s="187"/>
      <c r="KO95" s="187"/>
      <c r="KS95" s="187"/>
      <c r="KW95" s="187"/>
      <c r="LA95" s="187"/>
      <c r="LE95" s="187"/>
      <c r="LI95" s="187"/>
      <c r="LM95" s="187"/>
      <c r="LQ95" s="187"/>
      <c r="LU95" s="187"/>
      <c r="LY95" s="187"/>
      <c r="MC95" s="187"/>
      <c r="MG95" s="187"/>
      <c r="MK95" s="187"/>
      <c r="MO95" s="187"/>
      <c r="MS95" s="187"/>
      <c r="MW95" s="187"/>
      <c r="NA95" s="187"/>
      <c r="NE95" s="187"/>
      <c r="NI95" s="187"/>
      <c r="NM95" s="187"/>
      <c r="NQ95" s="187"/>
      <c r="NU95" s="187"/>
      <c r="NY95" s="187"/>
      <c r="OC95" s="187"/>
      <c r="OG95" s="187"/>
      <c r="OK95" s="187"/>
      <c r="OO95" s="187"/>
      <c r="OS95" s="187"/>
      <c r="OW95" s="187"/>
      <c r="PA95" s="187"/>
      <c r="PE95" s="187"/>
      <c r="PI95" s="187"/>
      <c r="PM95" s="187"/>
      <c r="PQ95" s="187"/>
      <c r="PU95" s="187"/>
      <c r="PY95" s="187"/>
      <c r="QC95" s="187"/>
      <c r="QG95" s="187"/>
      <c r="QK95" s="187"/>
      <c r="QO95" s="187"/>
      <c r="QS95" s="187"/>
      <c r="QW95" s="187"/>
      <c r="RA95" s="187"/>
      <c r="RE95" s="187"/>
      <c r="RI95" s="187"/>
      <c r="RM95" s="187"/>
      <c r="RQ95" s="187"/>
      <c r="RU95" s="187"/>
      <c r="RY95" s="187"/>
      <c r="SC95" s="187"/>
      <c r="SG95" s="187"/>
      <c r="SK95" s="187"/>
      <c r="SO95" s="187"/>
      <c r="SS95" s="187"/>
      <c r="SW95" s="187"/>
      <c r="TA95" s="187"/>
      <c r="TE95" s="187"/>
      <c r="TI95" s="187"/>
      <c r="TM95" s="187"/>
      <c r="TQ95" s="187"/>
      <c r="TU95" s="187"/>
      <c r="TY95" s="187"/>
      <c r="UC95" s="187"/>
      <c r="UG95" s="187"/>
      <c r="UK95" s="187"/>
      <c r="UO95" s="187"/>
      <c r="US95" s="187"/>
      <c r="UW95" s="187"/>
      <c r="VA95" s="187"/>
      <c r="VE95" s="187"/>
      <c r="VI95" s="187"/>
      <c r="VM95" s="187"/>
      <c r="VQ95" s="187"/>
      <c r="VU95" s="187"/>
      <c r="VY95" s="187"/>
      <c r="WC95" s="187"/>
      <c r="WG95" s="187"/>
      <c r="WK95" s="187"/>
      <c r="WO95" s="187"/>
      <c r="WS95" s="187"/>
      <c r="WW95" s="187"/>
      <c r="XA95" s="187"/>
      <c r="XE95" s="187"/>
      <c r="XI95" s="187"/>
      <c r="XM95" s="187"/>
      <c r="XQ95" s="187"/>
      <c r="XU95" s="187"/>
      <c r="XY95" s="187"/>
      <c r="YC95" s="187"/>
      <c r="YG95" s="187"/>
      <c r="YK95" s="187"/>
      <c r="YO95" s="187"/>
      <c r="YS95" s="187"/>
      <c r="YW95" s="187"/>
      <c r="ZA95" s="187"/>
      <c r="ZE95" s="187"/>
      <c r="ZI95" s="187"/>
      <c r="ZM95" s="187"/>
      <c r="ZQ95" s="187"/>
      <c r="ZU95" s="187"/>
      <c r="ZY95" s="187"/>
      <c r="AAC95" s="187"/>
      <c r="AAG95" s="187"/>
      <c r="AAK95" s="187"/>
      <c r="AAO95" s="187"/>
      <c r="AAS95" s="187"/>
      <c r="AAW95" s="187"/>
      <c r="ABA95" s="187"/>
      <c r="ABE95" s="187"/>
      <c r="ABI95" s="187"/>
      <c r="ABM95" s="187"/>
      <c r="ABQ95" s="187"/>
      <c r="ABU95" s="187"/>
      <c r="ABY95" s="187"/>
      <c r="ACC95" s="187"/>
      <c r="ACG95" s="187"/>
      <c r="ACK95" s="187"/>
      <c r="ACO95" s="187"/>
      <c r="ACS95" s="187"/>
      <c r="ACW95" s="187"/>
      <c r="ADA95" s="187"/>
      <c r="ADE95" s="187"/>
      <c r="ADI95" s="187"/>
      <c r="ADM95" s="187"/>
      <c r="ADQ95" s="187"/>
      <c r="ADU95" s="187"/>
      <c r="ADY95" s="187"/>
      <c r="AEC95" s="187"/>
      <c r="AEG95" s="187"/>
      <c r="AEK95" s="187"/>
      <c r="AEO95" s="187"/>
      <c r="AES95" s="187"/>
      <c r="AEW95" s="187"/>
      <c r="AFA95" s="187"/>
      <c r="AFE95" s="187"/>
      <c r="AFI95" s="187"/>
      <c r="AFM95" s="187"/>
      <c r="AFQ95" s="187"/>
      <c r="AFU95" s="187"/>
      <c r="AFY95" s="187"/>
      <c r="AGC95" s="187"/>
      <c r="AGG95" s="187"/>
      <c r="AGK95" s="187"/>
      <c r="AGO95" s="187"/>
      <c r="AGS95" s="187"/>
      <c r="AGW95" s="187"/>
      <c r="AHA95" s="187"/>
      <c r="AHE95" s="187"/>
      <c r="AHI95" s="187"/>
      <c r="AHM95" s="187"/>
      <c r="AHQ95" s="187"/>
      <c r="AHU95" s="187"/>
      <c r="AHY95" s="187"/>
      <c r="AIC95" s="187"/>
      <c r="AIG95" s="187"/>
      <c r="AIK95" s="187"/>
      <c r="AIO95" s="187"/>
      <c r="AIS95" s="187"/>
      <c r="AIW95" s="187"/>
      <c r="AJA95" s="187"/>
      <c r="AJE95" s="187"/>
      <c r="AJI95" s="187"/>
      <c r="AJM95" s="187"/>
      <c r="AJQ95" s="187"/>
      <c r="AJU95" s="187"/>
      <c r="AJY95" s="187"/>
      <c r="AKC95" s="187"/>
      <c r="AKG95" s="187"/>
      <c r="AKK95" s="187"/>
      <c r="AKO95" s="187"/>
      <c r="AKS95" s="187"/>
      <c r="AKW95" s="187"/>
      <c r="ALA95" s="187"/>
      <c r="ALE95" s="187"/>
      <c r="ALI95" s="187"/>
      <c r="ALM95" s="187"/>
      <c r="ALQ95" s="187"/>
      <c r="ALU95" s="187"/>
      <c r="ALY95" s="187"/>
      <c r="AMC95" s="187"/>
      <c r="AMG95" s="187"/>
      <c r="AMK95" s="187"/>
      <c r="AMO95" s="187"/>
      <c r="AMS95" s="187"/>
      <c r="AMW95" s="187"/>
      <c r="ANA95" s="187"/>
      <c r="ANE95" s="187"/>
      <c r="ANI95" s="187"/>
      <c r="ANM95" s="187"/>
      <c r="ANQ95" s="187"/>
      <c r="ANU95" s="187"/>
      <c r="ANY95" s="187"/>
      <c r="AOC95" s="187"/>
      <c r="AOG95" s="187"/>
      <c r="AOK95" s="187"/>
      <c r="AOO95" s="187"/>
      <c r="AOS95" s="187"/>
      <c r="AOW95" s="187"/>
      <c r="APA95" s="187"/>
      <c r="APE95" s="187"/>
      <c r="API95" s="187"/>
      <c r="APM95" s="187"/>
      <c r="APQ95" s="187"/>
      <c r="APU95" s="187"/>
      <c r="APY95" s="187"/>
      <c r="AQC95" s="187"/>
      <c r="AQG95" s="187"/>
      <c r="AQK95" s="187"/>
      <c r="AQO95" s="187"/>
      <c r="AQS95" s="187"/>
      <c r="AQW95" s="187"/>
      <c r="ARA95" s="187"/>
      <c r="ARE95" s="187"/>
      <c r="ARI95" s="187"/>
      <c r="ARM95" s="187"/>
      <c r="ARQ95" s="187"/>
      <c r="ARU95" s="187"/>
      <c r="ARY95" s="187"/>
      <c r="ASC95" s="187"/>
      <c r="ASG95" s="187"/>
      <c r="ASK95" s="187"/>
      <c r="ASO95" s="187"/>
      <c r="ASS95" s="187"/>
      <c r="ASW95" s="187"/>
      <c r="ATA95" s="187"/>
      <c r="ATE95" s="187"/>
      <c r="ATI95" s="187"/>
      <c r="ATM95" s="187"/>
      <c r="ATQ95" s="187"/>
      <c r="ATU95" s="187"/>
      <c r="ATY95" s="187"/>
      <c r="AUC95" s="187"/>
      <c r="AUG95" s="187"/>
      <c r="AUK95" s="187"/>
      <c r="AUO95" s="187"/>
      <c r="AUS95" s="187"/>
      <c r="AUW95" s="187"/>
      <c r="AVA95" s="187"/>
      <c r="AVE95" s="187"/>
      <c r="AVI95" s="187"/>
      <c r="AVM95" s="187"/>
      <c r="AVQ95" s="187"/>
      <c r="AVU95" s="187"/>
      <c r="AVY95" s="187"/>
      <c r="AWC95" s="187"/>
      <c r="AWG95" s="187"/>
      <c r="AWK95" s="187"/>
      <c r="AWO95" s="187"/>
      <c r="AWS95" s="187"/>
      <c r="AWW95" s="187"/>
      <c r="AXA95" s="187"/>
      <c r="AXE95" s="187"/>
      <c r="AXI95" s="187"/>
      <c r="AXM95" s="187"/>
      <c r="AXQ95" s="187"/>
      <c r="AXU95" s="187"/>
      <c r="AXY95" s="187"/>
      <c r="AYC95" s="187"/>
      <c r="AYG95" s="187"/>
      <c r="AYK95" s="187"/>
      <c r="AYO95" s="187"/>
      <c r="AYS95" s="187"/>
      <c r="AYW95" s="187"/>
      <c r="AZA95" s="187"/>
      <c r="AZE95" s="187"/>
      <c r="AZI95" s="187"/>
      <c r="AZM95" s="187"/>
      <c r="AZQ95" s="187"/>
      <c r="AZU95" s="187"/>
      <c r="AZY95" s="187"/>
      <c r="BAC95" s="187"/>
      <c r="BAG95" s="187"/>
      <c r="BAK95" s="187"/>
      <c r="BAO95" s="187"/>
      <c r="BAS95" s="187"/>
      <c r="BAW95" s="187"/>
      <c r="BBA95" s="187"/>
      <c r="BBE95" s="187"/>
      <c r="BBI95" s="187"/>
      <c r="BBM95" s="187"/>
      <c r="BBQ95" s="187"/>
      <c r="BBU95" s="187"/>
      <c r="BBY95" s="187"/>
      <c r="BCC95" s="187"/>
      <c r="BCG95" s="187"/>
      <c r="BCK95" s="187"/>
      <c r="BCO95" s="187"/>
      <c r="BCS95" s="187"/>
      <c r="BCW95" s="187"/>
      <c r="BDA95" s="187"/>
      <c r="BDE95" s="187"/>
      <c r="BDI95" s="187"/>
      <c r="BDM95" s="187"/>
      <c r="BDQ95" s="187"/>
      <c r="BDU95" s="187"/>
      <c r="BDY95" s="187"/>
      <c r="BEC95" s="187"/>
      <c r="BEG95" s="187"/>
      <c r="BEK95" s="187"/>
      <c r="BEO95" s="187"/>
      <c r="BES95" s="187"/>
      <c r="BEW95" s="187"/>
      <c r="BFA95" s="187"/>
      <c r="BFE95" s="187"/>
      <c r="BFI95" s="187"/>
      <c r="BFM95" s="187"/>
      <c r="BFQ95" s="187"/>
      <c r="BFU95" s="187"/>
      <c r="BFY95" s="187"/>
      <c r="BGC95" s="187"/>
      <c r="BGG95" s="187"/>
      <c r="BGK95" s="187"/>
      <c r="BGO95" s="187"/>
      <c r="BGS95" s="187"/>
      <c r="BGW95" s="187"/>
      <c r="BHA95" s="187"/>
      <c r="BHE95" s="187"/>
      <c r="BHI95" s="187"/>
      <c r="BHM95" s="187"/>
      <c r="BHQ95" s="187"/>
      <c r="BHU95" s="187"/>
      <c r="BHY95" s="187"/>
      <c r="BIC95" s="187"/>
      <c r="BIG95" s="187"/>
      <c r="BIK95" s="187"/>
      <c r="BIO95" s="187"/>
      <c r="BIS95" s="187"/>
      <c r="BIW95" s="187"/>
      <c r="BJA95" s="187"/>
      <c r="BJE95" s="187"/>
      <c r="BJI95" s="187"/>
      <c r="BJM95" s="187"/>
      <c r="BJQ95" s="187"/>
      <c r="BJU95" s="187"/>
      <c r="BJY95" s="187"/>
      <c r="BKC95" s="187"/>
      <c r="BKG95" s="187"/>
      <c r="BKK95" s="187"/>
      <c r="BKO95" s="187"/>
      <c r="BKS95" s="187"/>
      <c r="BKW95" s="187"/>
      <c r="BLA95" s="187"/>
      <c r="BLE95" s="187"/>
      <c r="BLI95" s="187"/>
      <c r="BLM95" s="187"/>
      <c r="BLQ95" s="187"/>
      <c r="BLU95" s="187"/>
      <c r="BLY95" s="187"/>
      <c r="BMC95" s="187"/>
      <c r="BMG95" s="187"/>
      <c r="BMK95" s="187"/>
      <c r="BMO95" s="187"/>
      <c r="BMS95" s="187"/>
      <c r="BMW95" s="187"/>
      <c r="BNA95" s="187"/>
      <c r="BNE95" s="187"/>
      <c r="BNI95" s="187"/>
      <c r="BNM95" s="187"/>
      <c r="BNQ95" s="187"/>
      <c r="BNU95" s="187"/>
      <c r="BNY95" s="187"/>
      <c r="BOC95" s="187"/>
      <c r="BOG95" s="187"/>
      <c r="BOK95" s="187"/>
      <c r="BOO95" s="187"/>
      <c r="BOS95" s="187"/>
      <c r="BOW95" s="187"/>
      <c r="BPA95" s="187"/>
      <c r="BPE95" s="187"/>
      <c r="BPI95" s="187"/>
      <c r="BPM95" s="187"/>
      <c r="BPQ95" s="187"/>
      <c r="BPU95" s="187"/>
      <c r="BPY95" s="187"/>
      <c r="BQC95" s="187"/>
      <c r="BQG95" s="187"/>
      <c r="BQK95" s="187"/>
      <c r="BQO95" s="187"/>
      <c r="BQS95" s="187"/>
      <c r="BQW95" s="187"/>
      <c r="BRA95" s="187"/>
      <c r="BRE95" s="187"/>
      <c r="BRI95" s="187"/>
      <c r="BRM95" s="187"/>
      <c r="BRQ95" s="187"/>
      <c r="BRU95" s="187"/>
      <c r="BRY95" s="187"/>
      <c r="BSC95" s="187"/>
      <c r="BSG95" s="187"/>
      <c r="BSK95" s="187"/>
      <c r="BSO95" s="187"/>
      <c r="BSS95" s="187"/>
      <c r="BSW95" s="187"/>
      <c r="BTA95" s="187"/>
      <c r="BTE95" s="187"/>
      <c r="BTI95" s="187"/>
      <c r="BTM95" s="187"/>
      <c r="BTQ95" s="187"/>
      <c r="BTU95" s="187"/>
      <c r="BTY95" s="187"/>
      <c r="BUC95" s="187"/>
      <c r="BUG95" s="187"/>
      <c r="BUK95" s="187"/>
      <c r="BUO95" s="187"/>
      <c r="BUS95" s="187"/>
      <c r="BUW95" s="187"/>
      <c r="BVA95" s="187"/>
      <c r="BVE95" s="187"/>
      <c r="BVI95" s="187"/>
      <c r="BVM95" s="187"/>
      <c r="BVQ95" s="187"/>
      <c r="BVU95" s="187"/>
      <c r="BVY95" s="187"/>
      <c r="BWC95" s="187"/>
      <c r="BWG95" s="187"/>
      <c r="BWK95" s="187"/>
      <c r="BWO95" s="187"/>
      <c r="BWS95" s="187"/>
      <c r="BWW95" s="187"/>
      <c r="BXA95" s="187"/>
      <c r="BXE95" s="187"/>
      <c r="BXI95" s="187"/>
      <c r="BXM95" s="187"/>
      <c r="BXQ95" s="187"/>
      <c r="BXU95" s="187"/>
      <c r="BXY95" s="187"/>
      <c r="BYC95" s="187"/>
      <c r="BYG95" s="187"/>
      <c r="BYK95" s="187"/>
      <c r="BYO95" s="187"/>
      <c r="BYS95" s="187"/>
      <c r="BYW95" s="187"/>
      <c r="BZA95" s="187"/>
      <c r="BZE95" s="187"/>
      <c r="BZI95" s="187"/>
      <c r="BZM95" s="187"/>
      <c r="BZQ95" s="187"/>
      <c r="BZU95" s="187"/>
      <c r="BZY95" s="187"/>
      <c r="CAC95" s="187"/>
      <c r="CAG95" s="187"/>
      <c r="CAK95" s="187"/>
      <c r="CAO95" s="187"/>
      <c r="CAS95" s="187"/>
      <c r="CAW95" s="187"/>
      <c r="CBA95" s="187"/>
      <c r="CBE95" s="187"/>
      <c r="CBI95" s="187"/>
      <c r="CBM95" s="187"/>
      <c r="CBQ95" s="187"/>
      <c r="CBU95" s="187"/>
      <c r="CBY95" s="187"/>
      <c r="CCC95" s="187"/>
      <c r="CCG95" s="187"/>
      <c r="CCK95" s="187"/>
      <c r="CCO95" s="187"/>
      <c r="CCS95" s="187"/>
      <c r="CCW95" s="187"/>
      <c r="CDA95" s="187"/>
      <c r="CDE95" s="187"/>
      <c r="CDI95" s="187"/>
      <c r="CDM95" s="187"/>
      <c r="CDQ95" s="187"/>
      <c r="CDU95" s="187"/>
      <c r="CDY95" s="187"/>
      <c r="CEC95" s="187"/>
      <c r="CEG95" s="187"/>
      <c r="CEK95" s="187"/>
      <c r="CEO95" s="187"/>
      <c r="CES95" s="187"/>
      <c r="CEW95" s="187"/>
      <c r="CFA95" s="187"/>
      <c r="CFE95" s="187"/>
      <c r="CFI95" s="187"/>
      <c r="CFM95" s="187"/>
      <c r="CFQ95" s="187"/>
      <c r="CFU95" s="187"/>
      <c r="CFY95" s="187"/>
      <c r="CGC95" s="187"/>
      <c r="CGG95" s="187"/>
      <c r="CGK95" s="187"/>
      <c r="CGO95" s="187"/>
      <c r="CGS95" s="187"/>
      <c r="CGW95" s="187"/>
      <c r="CHA95" s="187"/>
      <c r="CHE95" s="187"/>
      <c r="CHI95" s="187"/>
      <c r="CHM95" s="187"/>
      <c r="CHQ95" s="187"/>
      <c r="CHU95" s="187"/>
      <c r="CHY95" s="187"/>
      <c r="CIC95" s="187"/>
      <c r="CIG95" s="187"/>
      <c r="CIK95" s="187"/>
      <c r="CIO95" s="187"/>
      <c r="CIS95" s="187"/>
      <c r="CIW95" s="187"/>
      <c r="CJA95" s="187"/>
      <c r="CJE95" s="187"/>
      <c r="CJI95" s="187"/>
      <c r="CJM95" s="187"/>
      <c r="CJQ95" s="187"/>
      <c r="CJU95" s="187"/>
      <c r="CJY95" s="187"/>
      <c r="CKC95" s="187"/>
      <c r="CKG95" s="187"/>
      <c r="CKK95" s="187"/>
      <c r="CKO95" s="187"/>
      <c r="CKS95" s="187"/>
      <c r="CKW95" s="187"/>
      <c r="CLA95" s="187"/>
      <c r="CLE95" s="187"/>
      <c r="CLI95" s="187"/>
      <c r="CLM95" s="187"/>
      <c r="CLQ95" s="187"/>
      <c r="CLU95" s="187"/>
      <c r="CLY95" s="187"/>
      <c r="CMC95" s="187"/>
      <c r="CMG95" s="187"/>
      <c r="CMK95" s="187"/>
      <c r="CMO95" s="187"/>
      <c r="CMS95" s="187"/>
      <c r="CMW95" s="187"/>
      <c r="CNA95" s="187"/>
      <c r="CNE95" s="187"/>
      <c r="CNI95" s="187"/>
      <c r="CNM95" s="187"/>
      <c r="CNQ95" s="187"/>
      <c r="CNU95" s="187"/>
      <c r="CNY95" s="187"/>
      <c r="COC95" s="187"/>
      <c r="COG95" s="187"/>
      <c r="COK95" s="187"/>
      <c r="COO95" s="187"/>
      <c r="COS95" s="187"/>
      <c r="COW95" s="187"/>
      <c r="CPA95" s="187"/>
      <c r="CPE95" s="187"/>
      <c r="CPI95" s="187"/>
      <c r="CPM95" s="187"/>
      <c r="CPQ95" s="187"/>
      <c r="CPU95" s="187"/>
      <c r="CPY95" s="187"/>
      <c r="CQC95" s="187"/>
      <c r="CQG95" s="187"/>
      <c r="CQK95" s="187"/>
      <c r="CQO95" s="187"/>
      <c r="CQS95" s="187"/>
      <c r="CQW95" s="187"/>
      <c r="CRA95" s="187"/>
      <c r="CRE95" s="187"/>
      <c r="CRI95" s="187"/>
      <c r="CRM95" s="187"/>
      <c r="CRQ95" s="187"/>
      <c r="CRU95" s="187"/>
      <c r="CRY95" s="187"/>
      <c r="CSC95" s="187"/>
      <c r="CSG95" s="187"/>
      <c r="CSK95" s="187"/>
      <c r="CSO95" s="187"/>
      <c r="CSS95" s="187"/>
      <c r="CSW95" s="187"/>
      <c r="CTA95" s="187"/>
      <c r="CTE95" s="187"/>
      <c r="CTI95" s="187"/>
      <c r="CTM95" s="187"/>
      <c r="CTQ95" s="187"/>
      <c r="CTU95" s="187"/>
      <c r="CTY95" s="187"/>
      <c r="CUC95" s="187"/>
      <c r="CUG95" s="187"/>
      <c r="CUK95" s="187"/>
      <c r="CUO95" s="187"/>
      <c r="CUS95" s="187"/>
      <c r="CUW95" s="187"/>
      <c r="CVA95" s="187"/>
      <c r="CVE95" s="187"/>
      <c r="CVI95" s="187"/>
      <c r="CVM95" s="187"/>
      <c r="CVQ95" s="187"/>
      <c r="CVU95" s="187"/>
      <c r="CVY95" s="187"/>
      <c r="CWC95" s="187"/>
      <c r="CWG95" s="187"/>
      <c r="CWK95" s="187"/>
      <c r="CWO95" s="187"/>
      <c r="CWS95" s="187"/>
      <c r="CWW95" s="187"/>
      <c r="CXA95" s="187"/>
      <c r="CXE95" s="187"/>
      <c r="CXI95" s="187"/>
      <c r="CXM95" s="187"/>
      <c r="CXQ95" s="187"/>
      <c r="CXU95" s="187"/>
      <c r="CXY95" s="187"/>
      <c r="CYC95" s="187"/>
      <c r="CYG95" s="187"/>
      <c r="CYK95" s="187"/>
      <c r="CYO95" s="187"/>
      <c r="CYS95" s="187"/>
      <c r="CYW95" s="187"/>
      <c r="CZA95" s="187"/>
      <c r="CZE95" s="187"/>
      <c r="CZI95" s="187"/>
      <c r="CZM95" s="187"/>
      <c r="CZQ95" s="187"/>
      <c r="CZU95" s="187"/>
      <c r="CZY95" s="187"/>
      <c r="DAC95" s="187"/>
      <c r="DAG95" s="187"/>
      <c r="DAK95" s="187"/>
      <c r="DAO95" s="187"/>
      <c r="DAS95" s="187"/>
      <c r="DAW95" s="187"/>
      <c r="DBA95" s="187"/>
      <c r="DBE95" s="187"/>
      <c r="DBI95" s="187"/>
      <c r="DBM95" s="187"/>
      <c r="DBQ95" s="187"/>
      <c r="DBU95" s="187"/>
      <c r="DBY95" s="187"/>
      <c r="DCC95" s="187"/>
      <c r="DCG95" s="187"/>
      <c r="DCK95" s="187"/>
      <c r="DCO95" s="187"/>
      <c r="DCS95" s="187"/>
      <c r="DCW95" s="187"/>
      <c r="DDA95" s="187"/>
      <c r="DDE95" s="187"/>
      <c r="DDI95" s="187"/>
      <c r="DDM95" s="187"/>
      <c r="DDQ95" s="187"/>
      <c r="DDU95" s="187"/>
      <c r="DDY95" s="187"/>
      <c r="DEC95" s="187"/>
      <c r="DEG95" s="187"/>
      <c r="DEK95" s="187"/>
      <c r="DEO95" s="187"/>
      <c r="DES95" s="187"/>
      <c r="DEW95" s="187"/>
      <c r="DFA95" s="187"/>
      <c r="DFE95" s="187"/>
      <c r="DFI95" s="187"/>
      <c r="DFM95" s="187"/>
      <c r="DFQ95" s="187"/>
      <c r="DFU95" s="187"/>
      <c r="DFY95" s="187"/>
      <c r="DGC95" s="187"/>
      <c r="DGG95" s="187"/>
      <c r="DGK95" s="187"/>
      <c r="DGO95" s="187"/>
      <c r="DGS95" s="187"/>
      <c r="DGW95" s="187"/>
      <c r="DHA95" s="187"/>
      <c r="DHE95" s="187"/>
      <c r="DHI95" s="187"/>
      <c r="DHM95" s="187"/>
      <c r="DHQ95" s="187"/>
      <c r="DHU95" s="187"/>
      <c r="DHY95" s="187"/>
      <c r="DIC95" s="187"/>
      <c r="DIG95" s="187"/>
      <c r="DIK95" s="187"/>
      <c r="DIO95" s="187"/>
      <c r="DIS95" s="187"/>
      <c r="DIW95" s="187"/>
      <c r="DJA95" s="187"/>
      <c r="DJE95" s="187"/>
      <c r="DJI95" s="187"/>
      <c r="DJM95" s="187"/>
      <c r="DJQ95" s="187"/>
      <c r="DJU95" s="187"/>
      <c r="DJY95" s="187"/>
      <c r="DKC95" s="187"/>
      <c r="DKG95" s="187"/>
      <c r="DKK95" s="187"/>
      <c r="DKO95" s="187"/>
      <c r="DKS95" s="187"/>
      <c r="DKW95" s="187"/>
      <c r="DLA95" s="187"/>
      <c r="DLE95" s="187"/>
      <c r="DLI95" s="187"/>
      <c r="DLM95" s="187"/>
      <c r="DLQ95" s="187"/>
      <c r="DLU95" s="187"/>
      <c r="DLY95" s="187"/>
      <c r="DMC95" s="187"/>
      <c r="DMG95" s="187"/>
      <c r="DMK95" s="187"/>
      <c r="DMO95" s="187"/>
      <c r="DMS95" s="187"/>
      <c r="DMW95" s="187"/>
      <c r="DNA95" s="187"/>
      <c r="DNE95" s="187"/>
      <c r="DNI95" s="187"/>
      <c r="DNM95" s="187"/>
      <c r="DNQ95" s="187"/>
      <c r="DNU95" s="187"/>
      <c r="DNY95" s="187"/>
      <c r="DOC95" s="187"/>
      <c r="DOG95" s="187"/>
      <c r="DOK95" s="187"/>
      <c r="DOO95" s="187"/>
      <c r="DOS95" s="187"/>
      <c r="DOW95" s="187"/>
      <c r="DPA95" s="187"/>
      <c r="DPE95" s="187"/>
      <c r="DPI95" s="187"/>
      <c r="DPM95" s="187"/>
      <c r="DPQ95" s="187"/>
      <c r="DPU95" s="187"/>
      <c r="DPY95" s="187"/>
      <c r="DQC95" s="187"/>
      <c r="DQG95" s="187"/>
      <c r="DQK95" s="187"/>
      <c r="DQO95" s="187"/>
      <c r="DQS95" s="187"/>
      <c r="DQW95" s="187"/>
      <c r="DRA95" s="187"/>
      <c r="DRE95" s="187"/>
      <c r="DRI95" s="187"/>
      <c r="DRM95" s="187"/>
      <c r="DRQ95" s="187"/>
      <c r="DRU95" s="187"/>
      <c r="DRY95" s="187"/>
      <c r="DSC95" s="187"/>
      <c r="DSG95" s="187"/>
      <c r="DSK95" s="187"/>
      <c r="DSO95" s="187"/>
      <c r="DSS95" s="187"/>
      <c r="DSW95" s="187"/>
      <c r="DTA95" s="187"/>
      <c r="DTE95" s="187"/>
      <c r="DTI95" s="187"/>
      <c r="DTM95" s="187"/>
      <c r="DTQ95" s="187"/>
      <c r="DTU95" s="187"/>
      <c r="DTY95" s="187"/>
      <c r="DUC95" s="187"/>
      <c r="DUG95" s="187"/>
      <c r="DUK95" s="187"/>
      <c r="DUO95" s="187"/>
      <c r="DUS95" s="187"/>
      <c r="DUW95" s="187"/>
      <c r="DVA95" s="187"/>
      <c r="DVE95" s="187"/>
      <c r="DVI95" s="187"/>
      <c r="DVM95" s="187"/>
      <c r="DVQ95" s="187"/>
      <c r="DVU95" s="187"/>
      <c r="DVY95" s="187"/>
      <c r="DWC95" s="187"/>
      <c r="DWG95" s="187"/>
      <c r="DWK95" s="187"/>
      <c r="DWO95" s="187"/>
      <c r="DWS95" s="187"/>
      <c r="DWW95" s="187"/>
      <c r="DXA95" s="187"/>
      <c r="DXE95" s="187"/>
      <c r="DXI95" s="187"/>
      <c r="DXM95" s="187"/>
      <c r="DXQ95" s="187"/>
      <c r="DXU95" s="187"/>
      <c r="DXY95" s="187"/>
      <c r="DYC95" s="187"/>
      <c r="DYG95" s="187"/>
      <c r="DYK95" s="187"/>
      <c r="DYO95" s="187"/>
      <c r="DYS95" s="187"/>
      <c r="DYW95" s="187"/>
      <c r="DZA95" s="187"/>
      <c r="DZE95" s="187"/>
      <c r="DZI95" s="187"/>
      <c r="DZM95" s="187"/>
      <c r="DZQ95" s="187"/>
      <c r="DZU95" s="187"/>
      <c r="DZY95" s="187"/>
      <c r="EAC95" s="187"/>
      <c r="EAG95" s="187"/>
      <c r="EAK95" s="187"/>
      <c r="EAO95" s="187"/>
      <c r="EAS95" s="187"/>
      <c r="EAW95" s="187"/>
      <c r="EBA95" s="187"/>
      <c r="EBE95" s="187"/>
      <c r="EBI95" s="187"/>
      <c r="EBM95" s="187"/>
      <c r="EBQ95" s="187"/>
      <c r="EBU95" s="187"/>
      <c r="EBY95" s="187"/>
      <c r="ECC95" s="187"/>
      <c r="ECG95" s="187"/>
      <c r="ECK95" s="187"/>
      <c r="ECO95" s="187"/>
      <c r="ECS95" s="187"/>
      <c r="ECW95" s="187"/>
      <c r="EDA95" s="187"/>
      <c r="EDE95" s="187"/>
      <c r="EDI95" s="187"/>
      <c r="EDM95" s="187"/>
      <c r="EDQ95" s="187"/>
      <c r="EDU95" s="187"/>
      <c r="EDY95" s="187"/>
      <c r="EEC95" s="187"/>
      <c r="EEG95" s="187"/>
      <c r="EEK95" s="187"/>
      <c r="EEO95" s="187"/>
      <c r="EES95" s="187"/>
      <c r="EEW95" s="187"/>
      <c r="EFA95" s="187"/>
      <c r="EFE95" s="187"/>
      <c r="EFI95" s="187"/>
      <c r="EFM95" s="187"/>
      <c r="EFQ95" s="187"/>
      <c r="EFU95" s="187"/>
      <c r="EFY95" s="187"/>
      <c r="EGC95" s="187"/>
      <c r="EGG95" s="187"/>
      <c r="EGK95" s="187"/>
      <c r="EGO95" s="187"/>
      <c r="EGS95" s="187"/>
      <c r="EGW95" s="187"/>
      <c r="EHA95" s="187"/>
      <c r="EHE95" s="187"/>
      <c r="EHI95" s="187"/>
      <c r="EHM95" s="187"/>
      <c r="EHQ95" s="187"/>
      <c r="EHU95" s="187"/>
      <c r="EHY95" s="187"/>
      <c r="EIC95" s="187"/>
      <c r="EIG95" s="187"/>
      <c r="EIK95" s="187"/>
      <c r="EIO95" s="187"/>
      <c r="EIS95" s="187"/>
      <c r="EIW95" s="187"/>
      <c r="EJA95" s="187"/>
      <c r="EJE95" s="187"/>
      <c r="EJI95" s="187"/>
      <c r="EJM95" s="187"/>
      <c r="EJQ95" s="187"/>
      <c r="EJU95" s="187"/>
      <c r="EJY95" s="187"/>
      <c r="EKC95" s="187"/>
      <c r="EKG95" s="187"/>
      <c r="EKK95" s="187"/>
      <c r="EKO95" s="187"/>
      <c r="EKS95" s="187"/>
      <c r="EKW95" s="187"/>
      <c r="ELA95" s="187"/>
      <c r="ELE95" s="187"/>
      <c r="ELI95" s="187"/>
      <c r="ELM95" s="187"/>
      <c r="ELQ95" s="187"/>
      <c r="ELU95" s="187"/>
      <c r="ELY95" s="187"/>
      <c r="EMC95" s="187"/>
      <c r="EMG95" s="187"/>
      <c r="EMK95" s="187"/>
      <c r="EMO95" s="187"/>
      <c r="EMS95" s="187"/>
      <c r="EMW95" s="187"/>
      <c r="ENA95" s="187"/>
      <c r="ENE95" s="187"/>
      <c r="ENI95" s="187"/>
      <c r="ENM95" s="187"/>
      <c r="ENQ95" s="187"/>
      <c r="ENU95" s="187"/>
      <c r="ENY95" s="187"/>
      <c r="EOC95" s="187"/>
      <c r="EOG95" s="187"/>
      <c r="EOK95" s="187"/>
      <c r="EOO95" s="187"/>
      <c r="EOS95" s="187"/>
      <c r="EOW95" s="187"/>
      <c r="EPA95" s="187"/>
      <c r="EPE95" s="187"/>
      <c r="EPI95" s="187"/>
      <c r="EPM95" s="187"/>
      <c r="EPQ95" s="187"/>
      <c r="EPU95" s="187"/>
      <c r="EPY95" s="187"/>
      <c r="EQC95" s="187"/>
      <c r="EQG95" s="187"/>
      <c r="EQK95" s="187"/>
      <c r="EQO95" s="187"/>
      <c r="EQS95" s="187"/>
      <c r="EQW95" s="187"/>
      <c r="ERA95" s="187"/>
      <c r="ERE95" s="187"/>
      <c r="ERI95" s="187"/>
      <c r="ERM95" s="187"/>
      <c r="ERQ95" s="187"/>
      <c r="ERU95" s="187"/>
      <c r="ERY95" s="187"/>
      <c r="ESC95" s="187"/>
      <c r="ESG95" s="187"/>
      <c r="ESK95" s="187"/>
      <c r="ESO95" s="187"/>
      <c r="ESS95" s="187"/>
      <c r="ESW95" s="187"/>
      <c r="ETA95" s="187"/>
      <c r="ETE95" s="187"/>
      <c r="ETI95" s="187"/>
      <c r="ETM95" s="187"/>
      <c r="ETQ95" s="187"/>
      <c r="ETU95" s="187"/>
      <c r="ETY95" s="187"/>
      <c r="EUC95" s="187"/>
      <c r="EUG95" s="187"/>
      <c r="EUK95" s="187"/>
      <c r="EUO95" s="187"/>
      <c r="EUS95" s="187"/>
      <c r="EUW95" s="187"/>
      <c r="EVA95" s="187"/>
      <c r="EVE95" s="187"/>
      <c r="EVI95" s="187"/>
      <c r="EVM95" s="187"/>
      <c r="EVQ95" s="187"/>
      <c r="EVU95" s="187"/>
      <c r="EVY95" s="187"/>
      <c r="EWC95" s="187"/>
      <c r="EWG95" s="187"/>
      <c r="EWK95" s="187"/>
      <c r="EWO95" s="187"/>
      <c r="EWS95" s="187"/>
      <c r="EWW95" s="187"/>
      <c r="EXA95" s="187"/>
      <c r="EXE95" s="187"/>
      <c r="EXI95" s="187"/>
      <c r="EXM95" s="187"/>
      <c r="EXQ95" s="187"/>
      <c r="EXU95" s="187"/>
      <c r="EXY95" s="187"/>
      <c r="EYC95" s="187"/>
      <c r="EYG95" s="187"/>
      <c r="EYK95" s="187"/>
      <c r="EYO95" s="187"/>
      <c r="EYS95" s="187"/>
      <c r="EYW95" s="187"/>
      <c r="EZA95" s="187"/>
      <c r="EZE95" s="187"/>
      <c r="EZI95" s="187"/>
      <c r="EZM95" s="187"/>
      <c r="EZQ95" s="187"/>
      <c r="EZU95" s="187"/>
      <c r="EZY95" s="187"/>
      <c r="FAC95" s="187"/>
      <c r="FAG95" s="187"/>
      <c r="FAK95" s="187"/>
      <c r="FAO95" s="187"/>
      <c r="FAS95" s="187"/>
      <c r="FAW95" s="187"/>
      <c r="FBA95" s="187"/>
      <c r="FBE95" s="187"/>
      <c r="FBI95" s="187"/>
      <c r="FBM95" s="187"/>
      <c r="FBQ95" s="187"/>
      <c r="FBU95" s="187"/>
      <c r="FBY95" s="187"/>
      <c r="FCC95" s="187"/>
      <c r="FCG95" s="187"/>
      <c r="FCK95" s="187"/>
      <c r="FCO95" s="187"/>
      <c r="FCS95" s="187"/>
      <c r="FCW95" s="187"/>
      <c r="FDA95" s="187"/>
      <c r="FDE95" s="187"/>
      <c r="FDI95" s="187"/>
      <c r="FDM95" s="187"/>
      <c r="FDQ95" s="187"/>
      <c r="FDU95" s="187"/>
      <c r="FDY95" s="187"/>
      <c r="FEC95" s="187"/>
      <c r="FEG95" s="187"/>
      <c r="FEK95" s="187"/>
      <c r="FEO95" s="187"/>
      <c r="FES95" s="187"/>
      <c r="FEW95" s="187"/>
      <c r="FFA95" s="187"/>
      <c r="FFE95" s="187"/>
      <c r="FFI95" s="187"/>
      <c r="FFM95" s="187"/>
      <c r="FFQ95" s="187"/>
      <c r="FFU95" s="187"/>
      <c r="FFY95" s="187"/>
      <c r="FGC95" s="187"/>
      <c r="FGG95" s="187"/>
      <c r="FGK95" s="187"/>
      <c r="FGO95" s="187"/>
      <c r="FGS95" s="187"/>
      <c r="FGW95" s="187"/>
      <c r="FHA95" s="187"/>
      <c r="FHE95" s="187"/>
      <c r="FHI95" s="187"/>
      <c r="FHM95" s="187"/>
      <c r="FHQ95" s="187"/>
      <c r="FHU95" s="187"/>
      <c r="FHY95" s="187"/>
      <c r="FIC95" s="187"/>
      <c r="FIG95" s="187"/>
      <c r="FIK95" s="187"/>
      <c r="FIO95" s="187"/>
      <c r="FIS95" s="187"/>
      <c r="FIW95" s="187"/>
      <c r="FJA95" s="187"/>
      <c r="FJE95" s="187"/>
      <c r="FJI95" s="187"/>
      <c r="FJM95" s="187"/>
      <c r="FJQ95" s="187"/>
      <c r="FJU95" s="187"/>
      <c r="FJY95" s="187"/>
      <c r="FKC95" s="187"/>
      <c r="FKG95" s="187"/>
      <c r="FKK95" s="187"/>
      <c r="FKO95" s="187"/>
      <c r="FKS95" s="187"/>
      <c r="FKW95" s="187"/>
      <c r="FLA95" s="187"/>
      <c r="FLE95" s="187"/>
      <c r="FLI95" s="187"/>
      <c r="FLM95" s="187"/>
      <c r="FLQ95" s="187"/>
      <c r="FLU95" s="187"/>
      <c r="FLY95" s="187"/>
      <c r="FMC95" s="187"/>
      <c r="FMG95" s="187"/>
      <c r="FMK95" s="187"/>
      <c r="FMO95" s="187"/>
      <c r="FMS95" s="187"/>
      <c r="FMW95" s="187"/>
      <c r="FNA95" s="187"/>
      <c r="FNE95" s="187"/>
      <c r="FNI95" s="187"/>
      <c r="FNM95" s="187"/>
      <c r="FNQ95" s="187"/>
      <c r="FNU95" s="187"/>
      <c r="FNY95" s="187"/>
      <c r="FOC95" s="187"/>
      <c r="FOG95" s="187"/>
      <c r="FOK95" s="187"/>
      <c r="FOO95" s="187"/>
      <c r="FOS95" s="187"/>
      <c r="FOW95" s="187"/>
      <c r="FPA95" s="187"/>
      <c r="FPE95" s="187"/>
      <c r="FPI95" s="187"/>
      <c r="FPM95" s="187"/>
      <c r="FPQ95" s="187"/>
      <c r="FPU95" s="187"/>
      <c r="FPY95" s="187"/>
      <c r="FQC95" s="187"/>
      <c r="FQG95" s="187"/>
      <c r="FQK95" s="187"/>
      <c r="FQO95" s="187"/>
      <c r="FQS95" s="187"/>
      <c r="FQW95" s="187"/>
      <c r="FRA95" s="187"/>
      <c r="FRE95" s="187"/>
      <c r="FRI95" s="187"/>
      <c r="FRM95" s="187"/>
      <c r="FRQ95" s="187"/>
      <c r="FRU95" s="187"/>
      <c r="FRY95" s="187"/>
      <c r="FSC95" s="187"/>
      <c r="FSG95" s="187"/>
      <c r="FSK95" s="187"/>
      <c r="FSO95" s="187"/>
      <c r="FSS95" s="187"/>
      <c r="FSW95" s="187"/>
      <c r="FTA95" s="187"/>
      <c r="FTE95" s="187"/>
      <c r="FTI95" s="187"/>
      <c r="FTM95" s="187"/>
      <c r="FTQ95" s="187"/>
      <c r="FTU95" s="187"/>
      <c r="FTY95" s="187"/>
      <c r="FUC95" s="187"/>
      <c r="FUG95" s="187"/>
      <c r="FUK95" s="187"/>
      <c r="FUO95" s="187"/>
      <c r="FUS95" s="187"/>
      <c r="FUW95" s="187"/>
      <c r="FVA95" s="187"/>
      <c r="FVE95" s="187"/>
      <c r="FVI95" s="187"/>
      <c r="FVM95" s="187"/>
      <c r="FVQ95" s="187"/>
      <c r="FVU95" s="187"/>
      <c r="FVY95" s="187"/>
      <c r="FWC95" s="187"/>
      <c r="FWG95" s="187"/>
      <c r="FWK95" s="187"/>
      <c r="FWO95" s="187"/>
      <c r="FWS95" s="187"/>
      <c r="FWW95" s="187"/>
      <c r="FXA95" s="187"/>
      <c r="FXE95" s="187"/>
      <c r="FXI95" s="187"/>
      <c r="FXM95" s="187"/>
      <c r="FXQ95" s="187"/>
      <c r="FXU95" s="187"/>
      <c r="FXY95" s="187"/>
      <c r="FYC95" s="187"/>
      <c r="FYG95" s="187"/>
      <c r="FYK95" s="187"/>
      <c r="FYO95" s="187"/>
      <c r="FYS95" s="187"/>
      <c r="FYW95" s="187"/>
      <c r="FZA95" s="187"/>
      <c r="FZE95" s="187"/>
      <c r="FZI95" s="187"/>
      <c r="FZM95" s="187"/>
      <c r="FZQ95" s="187"/>
      <c r="FZU95" s="187"/>
      <c r="FZY95" s="187"/>
      <c r="GAC95" s="187"/>
      <c r="GAG95" s="187"/>
      <c r="GAK95" s="187"/>
      <c r="GAO95" s="187"/>
      <c r="GAS95" s="187"/>
      <c r="GAW95" s="187"/>
      <c r="GBA95" s="187"/>
      <c r="GBE95" s="187"/>
      <c r="GBI95" s="187"/>
      <c r="GBM95" s="187"/>
      <c r="GBQ95" s="187"/>
      <c r="GBU95" s="187"/>
      <c r="GBY95" s="187"/>
      <c r="GCC95" s="187"/>
      <c r="GCG95" s="187"/>
      <c r="GCK95" s="187"/>
      <c r="GCO95" s="187"/>
      <c r="GCS95" s="187"/>
      <c r="GCW95" s="187"/>
      <c r="GDA95" s="187"/>
      <c r="GDE95" s="187"/>
      <c r="GDI95" s="187"/>
      <c r="GDM95" s="187"/>
      <c r="GDQ95" s="187"/>
      <c r="GDU95" s="187"/>
      <c r="GDY95" s="187"/>
      <c r="GEC95" s="187"/>
      <c r="GEG95" s="187"/>
      <c r="GEK95" s="187"/>
      <c r="GEO95" s="187"/>
      <c r="GES95" s="187"/>
      <c r="GEW95" s="187"/>
      <c r="GFA95" s="187"/>
      <c r="GFE95" s="187"/>
      <c r="GFI95" s="187"/>
      <c r="GFM95" s="187"/>
      <c r="GFQ95" s="187"/>
      <c r="GFU95" s="187"/>
      <c r="GFY95" s="187"/>
      <c r="GGC95" s="187"/>
      <c r="GGG95" s="187"/>
      <c r="GGK95" s="187"/>
      <c r="GGO95" s="187"/>
      <c r="GGS95" s="187"/>
      <c r="GGW95" s="187"/>
      <c r="GHA95" s="187"/>
      <c r="GHE95" s="187"/>
      <c r="GHI95" s="187"/>
      <c r="GHM95" s="187"/>
      <c r="GHQ95" s="187"/>
      <c r="GHU95" s="187"/>
      <c r="GHY95" s="187"/>
      <c r="GIC95" s="187"/>
      <c r="GIG95" s="187"/>
      <c r="GIK95" s="187"/>
      <c r="GIO95" s="187"/>
      <c r="GIS95" s="187"/>
      <c r="GIW95" s="187"/>
      <c r="GJA95" s="187"/>
      <c r="GJE95" s="187"/>
      <c r="GJI95" s="187"/>
      <c r="GJM95" s="187"/>
      <c r="GJQ95" s="187"/>
      <c r="GJU95" s="187"/>
      <c r="GJY95" s="187"/>
      <c r="GKC95" s="187"/>
      <c r="GKG95" s="187"/>
      <c r="GKK95" s="187"/>
      <c r="GKO95" s="187"/>
      <c r="GKS95" s="187"/>
      <c r="GKW95" s="187"/>
      <c r="GLA95" s="187"/>
      <c r="GLE95" s="187"/>
      <c r="GLI95" s="187"/>
      <c r="GLM95" s="187"/>
      <c r="GLQ95" s="187"/>
      <c r="GLU95" s="187"/>
      <c r="GLY95" s="187"/>
      <c r="GMC95" s="187"/>
      <c r="GMG95" s="187"/>
      <c r="GMK95" s="187"/>
      <c r="GMO95" s="187"/>
      <c r="GMS95" s="187"/>
      <c r="GMW95" s="187"/>
      <c r="GNA95" s="187"/>
      <c r="GNE95" s="187"/>
      <c r="GNI95" s="187"/>
      <c r="GNM95" s="187"/>
      <c r="GNQ95" s="187"/>
      <c r="GNU95" s="187"/>
      <c r="GNY95" s="187"/>
      <c r="GOC95" s="187"/>
      <c r="GOG95" s="187"/>
      <c r="GOK95" s="187"/>
      <c r="GOO95" s="187"/>
      <c r="GOS95" s="187"/>
      <c r="GOW95" s="187"/>
      <c r="GPA95" s="187"/>
      <c r="GPE95" s="187"/>
      <c r="GPI95" s="187"/>
      <c r="GPM95" s="187"/>
      <c r="GPQ95" s="187"/>
      <c r="GPU95" s="187"/>
      <c r="GPY95" s="187"/>
      <c r="GQC95" s="187"/>
      <c r="GQG95" s="187"/>
      <c r="GQK95" s="187"/>
      <c r="GQO95" s="187"/>
      <c r="GQS95" s="187"/>
      <c r="GQW95" s="187"/>
      <c r="GRA95" s="187"/>
      <c r="GRE95" s="187"/>
      <c r="GRI95" s="187"/>
      <c r="GRM95" s="187"/>
      <c r="GRQ95" s="187"/>
      <c r="GRU95" s="187"/>
      <c r="GRY95" s="187"/>
      <c r="GSC95" s="187"/>
      <c r="GSG95" s="187"/>
      <c r="GSK95" s="187"/>
      <c r="GSO95" s="187"/>
      <c r="GSS95" s="187"/>
      <c r="GSW95" s="187"/>
      <c r="GTA95" s="187"/>
      <c r="GTE95" s="187"/>
      <c r="GTI95" s="187"/>
      <c r="GTM95" s="187"/>
      <c r="GTQ95" s="187"/>
      <c r="GTU95" s="187"/>
      <c r="GTY95" s="187"/>
      <c r="GUC95" s="187"/>
      <c r="GUG95" s="187"/>
      <c r="GUK95" s="187"/>
      <c r="GUO95" s="187"/>
      <c r="GUS95" s="187"/>
      <c r="GUW95" s="187"/>
      <c r="GVA95" s="187"/>
      <c r="GVE95" s="187"/>
      <c r="GVI95" s="187"/>
      <c r="GVM95" s="187"/>
      <c r="GVQ95" s="187"/>
      <c r="GVU95" s="187"/>
      <c r="GVY95" s="187"/>
      <c r="GWC95" s="187"/>
      <c r="GWG95" s="187"/>
      <c r="GWK95" s="187"/>
      <c r="GWO95" s="187"/>
      <c r="GWS95" s="187"/>
      <c r="GWW95" s="187"/>
      <c r="GXA95" s="187"/>
      <c r="GXE95" s="187"/>
      <c r="GXI95" s="187"/>
      <c r="GXM95" s="187"/>
      <c r="GXQ95" s="187"/>
      <c r="GXU95" s="187"/>
      <c r="GXY95" s="187"/>
      <c r="GYC95" s="187"/>
      <c r="GYG95" s="187"/>
      <c r="GYK95" s="187"/>
      <c r="GYO95" s="187"/>
      <c r="GYS95" s="187"/>
      <c r="GYW95" s="187"/>
      <c r="GZA95" s="187"/>
      <c r="GZE95" s="187"/>
      <c r="GZI95" s="187"/>
      <c r="GZM95" s="187"/>
      <c r="GZQ95" s="187"/>
      <c r="GZU95" s="187"/>
      <c r="GZY95" s="187"/>
      <c r="HAC95" s="187"/>
      <c r="HAG95" s="187"/>
      <c r="HAK95" s="187"/>
      <c r="HAO95" s="187"/>
      <c r="HAS95" s="187"/>
      <c r="HAW95" s="187"/>
      <c r="HBA95" s="187"/>
      <c r="HBE95" s="187"/>
      <c r="HBI95" s="187"/>
      <c r="HBM95" s="187"/>
      <c r="HBQ95" s="187"/>
      <c r="HBU95" s="187"/>
      <c r="HBY95" s="187"/>
      <c r="HCC95" s="187"/>
      <c r="HCG95" s="187"/>
      <c r="HCK95" s="187"/>
      <c r="HCO95" s="187"/>
      <c r="HCS95" s="187"/>
      <c r="HCW95" s="187"/>
      <c r="HDA95" s="187"/>
      <c r="HDE95" s="187"/>
      <c r="HDI95" s="187"/>
      <c r="HDM95" s="187"/>
      <c r="HDQ95" s="187"/>
      <c r="HDU95" s="187"/>
      <c r="HDY95" s="187"/>
      <c r="HEC95" s="187"/>
      <c r="HEG95" s="187"/>
      <c r="HEK95" s="187"/>
      <c r="HEO95" s="187"/>
      <c r="HES95" s="187"/>
      <c r="HEW95" s="187"/>
      <c r="HFA95" s="187"/>
      <c r="HFE95" s="187"/>
      <c r="HFI95" s="187"/>
      <c r="HFM95" s="187"/>
      <c r="HFQ95" s="187"/>
      <c r="HFU95" s="187"/>
      <c r="HFY95" s="187"/>
      <c r="HGC95" s="187"/>
      <c r="HGG95" s="187"/>
      <c r="HGK95" s="187"/>
      <c r="HGO95" s="187"/>
      <c r="HGS95" s="187"/>
      <c r="HGW95" s="187"/>
      <c r="HHA95" s="187"/>
      <c r="HHE95" s="187"/>
      <c r="HHI95" s="187"/>
      <c r="HHM95" s="187"/>
      <c r="HHQ95" s="187"/>
      <c r="HHU95" s="187"/>
      <c r="HHY95" s="187"/>
      <c r="HIC95" s="187"/>
      <c r="HIG95" s="187"/>
      <c r="HIK95" s="187"/>
      <c r="HIO95" s="187"/>
      <c r="HIS95" s="187"/>
      <c r="HIW95" s="187"/>
      <c r="HJA95" s="187"/>
      <c r="HJE95" s="187"/>
      <c r="HJI95" s="187"/>
      <c r="HJM95" s="187"/>
      <c r="HJQ95" s="187"/>
      <c r="HJU95" s="187"/>
      <c r="HJY95" s="187"/>
      <c r="HKC95" s="187"/>
      <c r="HKG95" s="187"/>
      <c r="HKK95" s="187"/>
      <c r="HKO95" s="187"/>
      <c r="HKS95" s="187"/>
      <c r="HKW95" s="187"/>
      <c r="HLA95" s="187"/>
      <c r="HLE95" s="187"/>
      <c r="HLI95" s="187"/>
      <c r="HLM95" s="187"/>
      <c r="HLQ95" s="187"/>
      <c r="HLU95" s="187"/>
      <c r="HLY95" s="187"/>
      <c r="HMC95" s="187"/>
      <c r="HMG95" s="187"/>
      <c r="HMK95" s="187"/>
      <c r="HMO95" s="187"/>
      <c r="HMS95" s="187"/>
      <c r="HMW95" s="187"/>
      <c r="HNA95" s="187"/>
      <c r="HNE95" s="187"/>
      <c r="HNI95" s="187"/>
      <c r="HNM95" s="187"/>
      <c r="HNQ95" s="187"/>
      <c r="HNU95" s="187"/>
      <c r="HNY95" s="187"/>
      <c r="HOC95" s="187"/>
      <c r="HOG95" s="187"/>
      <c r="HOK95" s="187"/>
      <c r="HOO95" s="187"/>
      <c r="HOS95" s="187"/>
      <c r="HOW95" s="187"/>
      <c r="HPA95" s="187"/>
      <c r="HPE95" s="187"/>
      <c r="HPI95" s="187"/>
      <c r="HPM95" s="187"/>
      <c r="HPQ95" s="187"/>
      <c r="HPU95" s="187"/>
      <c r="HPY95" s="187"/>
      <c r="HQC95" s="187"/>
      <c r="HQG95" s="187"/>
      <c r="HQK95" s="187"/>
      <c r="HQO95" s="187"/>
      <c r="HQS95" s="187"/>
      <c r="HQW95" s="187"/>
      <c r="HRA95" s="187"/>
      <c r="HRE95" s="187"/>
      <c r="HRI95" s="187"/>
      <c r="HRM95" s="187"/>
      <c r="HRQ95" s="187"/>
      <c r="HRU95" s="187"/>
      <c r="HRY95" s="187"/>
      <c r="HSC95" s="187"/>
      <c r="HSG95" s="187"/>
      <c r="HSK95" s="187"/>
      <c r="HSO95" s="187"/>
      <c r="HSS95" s="187"/>
      <c r="HSW95" s="187"/>
      <c r="HTA95" s="187"/>
      <c r="HTE95" s="187"/>
      <c r="HTI95" s="187"/>
      <c r="HTM95" s="187"/>
      <c r="HTQ95" s="187"/>
      <c r="HTU95" s="187"/>
      <c r="HTY95" s="187"/>
      <c r="HUC95" s="187"/>
      <c r="HUG95" s="187"/>
      <c r="HUK95" s="187"/>
      <c r="HUO95" s="187"/>
      <c r="HUS95" s="187"/>
      <c r="HUW95" s="187"/>
      <c r="HVA95" s="187"/>
      <c r="HVE95" s="187"/>
      <c r="HVI95" s="187"/>
      <c r="HVM95" s="187"/>
      <c r="HVQ95" s="187"/>
      <c r="HVU95" s="187"/>
      <c r="HVY95" s="187"/>
      <c r="HWC95" s="187"/>
      <c r="HWG95" s="187"/>
      <c r="HWK95" s="187"/>
      <c r="HWO95" s="187"/>
      <c r="HWS95" s="187"/>
      <c r="HWW95" s="187"/>
      <c r="HXA95" s="187"/>
      <c r="HXE95" s="187"/>
      <c r="HXI95" s="187"/>
      <c r="HXM95" s="187"/>
      <c r="HXQ95" s="187"/>
      <c r="HXU95" s="187"/>
      <c r="HXY95" s="187"/>
      <c r="HYC95" s="187"/>
      <c r="HYG95" s="187"/>
      <c r="HYK95" s="187"/>
      <c r="HYO95" s="187"/>
      <c r="HYS95" s="187"/>
      <c r="HYW95" s="187"/>
      <c r="HZA95" s="187"/>
      <c r="HZE95" s="187"/>
      <c r="HZI95" s="187"/>
      <c r="HZM95" s="187"/>
      <c r="HZQ95" s="187"/>
      <c r="HZU95" s="187"/>
      <c r="HZY95" s="187"/>
      <c r="IAC95" s="187"/>
      <c r="IAG95" s="187"/>
      <c r="IAK95" s="187"/>
      <c r="IAO95" s="187"/>
      <c r="IAS95" s="187"/>
      <c r="IAW95" s="187"/>
      <c r="IBA95" s="187"/>
      <c r="IBE95" s="187"/>
      <c r="IBI95" s="187"/>
      <c r="IBM95" s="187"/>
      <c r="IBQ95" s="187"/>
      <c r="IBU95" s="187"/>
      <c r="IBY95" s="187"/>
      <c r="ICC95" s="187"/>
      <c r="ICG95" s="187"/>
      <c r="ICK95" s="187"/>
      <c r="ICO95" s="187"/>
      <c r="ICS95" s="187"/>
      <c r="ICW95" s="187"/>
      <c r="IDA95" s="187"/>
      <c r="IDE95" s="187"/>
      <c r="IDI95" s="187"/>
      <c r="IDM95" s="187"/>
      <c r="IDQ95" s="187"/>
      <c r="IDU95" s="187"/>
      <c r="IDY95" s="187"/>
      <c r="IEC95" s="187"/>
      <c r="IEG95" s="187"/>
      <c r="IEK95" s="187"/>
      <c r="IEO95" s="187"/>
      <c r="IES95" s="187"/>
      <c r="IEW95" s="187"/>
      <c r="IFA95" s="187"/>
      <c r="IFE95" s="187"/>
      <c r="IFI95" s="187"/>
      <c r="IFM95" s="187"/>
      <c r="IFQ95" s="187"/>
      <c r="IFU95" s="187"/>
      <c r="IFY95" s="187"/>
      <c r="IGC95" s="187"/>
      <c r="IGG95" s="187"/>
      <c r="IGK95" s="187"/>
      <c r="IGO95" s="187"/>
      <c r="IGS95" s="187"/>
      <c r="IGW95" s="187"/>
      <c r="IHA95" s="187"/>
      <c r="IHE95" s="187"/>
      <c r="IHI95" s="187"/>
      <c r="IHM95" s="187"/>
      <c r="IHQ95" s="187"/>
      <c r="IHU95" s="187"/>
      <c r="IHY95" s="187"/>
      <c r="IIC95" s="187"/>
      <c r="IIG95" s="187"/>
      <c r="IIK95" s="187"/>
      <c r="IIO95" s="187"/>
      <c r="IIS95" s="187"/>
      <c r="IIW95" s="187"/>
      <c r="IJA95" s="187"/>
      <c r="IJE95" s="187"/>
      <c r="IJI95" s="187"/>
      <c r="IJM95" s="187"/>
      <c r="IJQ95" s="187"/>
      <c r="IJU95" s="187"/>
      <c r="IJY95" s="187"/>
      <c r="IKC95" s="187"/>
      <c r="IKG95" s="187"/>
      <c r="IKK95" s="187"/>
      <c r="IKO95" s="187"/>
      <c r="IKS95" s="187"/>
      <c r="IKW95" s="187"/>
      <c r="ILA95" s="187"/>
      <c r="ILE95" s="187"/>
      <c r="ILI95" s="187"/>
      <c r="ILM95" s="187"/>
      <c r="ILQ95" s="187"/>
      <c r="ILU95" s="187"/>
      <c r="ILY95" s="187"/>
      <c r="IMC95" s="187"/>
      <c r="IMG95" s="187"/>
      <c r="IMK95" s="187"/>
      <c r="IMO95" s="187"/>
      <c r="IMS95" s="187"/>
      <c r="IMW95" s="187"/>
      <c r="INA95" s="187"/>
      <c r="INE95" s="187"/>
      <c r="INI95" s="187"/>
      <c r="INM95" s="187"/>
      <c r="INQ95" s="187"/>
      <c r="INU95" s="187"/>
      <c r="INY95" s="187"/>
      <c r="IOC95" s="187"/>
      <c r="IOG95" s="187"/>
      <c r="IOK95" s="187"/>
      <c r="IOO95" s="187"/>
      <c r="IOS95" s="187"/>
      <c r="IOW95" s="187"/>
      <c r="IPA95" s="187"/>
      <c r="IPE95" s="187"/>
      <c r="IPI95" s="187"/>
      <c r="IPM95" s="187"/>
      <c r="IPQ95" s="187"/>
      <c r="IPU95" s="187"/>
      <c r="IPY95" s="187"/>
      <c r="IQC95" s="187"/>
      <c r="IQG95" s="187"/>
      <c r="IQK95" s="187"/>
      <c r="IQO95" s="187"/>
      <c r="IQS95" s="187"/>
      <c r="IQW95" s="187"/>
      <c r="IRA95" s="187"/>
      <c r="IRE95" s="187"/>
      <c r="IRI95" s="187"/>
      <c r="IRM95" s="187"/>
      <c r="IRQ95" s="187"/>
      <c r="IRU95" s="187"/>
      <c r="IRY95" s="187"/>
      <c r="ISC95" s="187"/>
      <c r="ISG95" s="187"/>
      <c r="ISK95" s="187"/>
      <c r="ISO95" s="187"/>
      <c r="ISS95" s="187"/>
      <c r="ISW95" s="187"/>
      <c r="ITA95" s="187"/>
      <c r="ITE95" s="187"/>
      <c r="ITI95" s="187"/>
      <c r="ITM95" s="187"/>
      <c r="ITQ95" s="187"/>
      <c r="ITU95" s="187"/>
      <c r="ITY95" s="187"/>
      <c r="IUC95" s="187"/>
      <c r="IUG95" s="187"/>
      <c r="IUK95" s="187"/>
      <c r="IUO95" s="187"/>
      <c r="IUS95" s="187"/>
      <c r="IUW95" s="187"/>
      <c r="IVA95" s="187"/>
      <c r="IVE95" s="187"/>
      <c r="IVI95" s="187"/>
      <c r="IVM95" s="187"/>
      <c r="IVQ95" s="187"/>
      <c r="IVU95" s="187"/>
      <c r="IVY95" s="187"/>
      <c r="IWC95" s="187"/>
      <c r="IWG95" s="187"/>
      <c r="IWK95" s="187"/>
      <c r="IWO95" s="187"/>
      <c r="IWS95" s="187"/>
      <c r="IWW95" s="187"/>
      <c r="IXA95" s="187"/>
      <c r="IXE95" s="187"/>
      <c r="IXI95" s="187"/>
      <c r="IXM95" s="187"/>
      <c r="IXQ95" s="187"/>
      <c r="IXU95" s="187"/>
      <c r="IXY95" s="187"/>
      <c r="IYC95" s="187"/>
      <c r="IYG95" s="187"/>
      <c r="IYK95" s="187"/>
      <c r="IYO95" s="187"/>
      <c r="IYS95" s="187"/>
      <c r="IYW95" s="187"/>
      <c r="IZA95" s="187"/>
      <c r="IZE95" s="187"/>
      <c r="IZI95" s="187"/>
      <c r="IZM95" s="187"/>
      <c r="IZQ95" s="187"/>
      <c r="IZU95" s="187"/>
      <c r="IZY95" s="187"/>
      <c r="JAC95" s="187"/>
      <c r="JAG95" s="187"/>
      <c r="JAK95" s="187"/>
      <c r="JAO95" s="187"/>
      <c r="JAS95" s="187"/>
      <c r="JAW95" s="187"/>
      <c r="JBA95" s="187"/>
      <c r="JBE95" s="187"/>
      <c r="JBI95" s="187"/>
      <c r="JBM95" s="187"/>
      <c r="JBQ95" s="187"/>
      <c r="JBU95" s="187"/>
      <c r="JBY95" s="187"/>
      <c r="JCC95" s="187"/>
      <c r="JCG95" s="187"/>
      <c r="JCK95" s="187"/>
      <c r="JCO95" s="187"/>
      <c r="JCS95" s="187"/>
      <c r="JCW95" s="187"/>
      <c r="JDA95" s="187"/>
      <c r="JDE95" s="187"/>
      <c r="JDI95" s="187"/>
      <c r="JDM95" s="187"/>
      <c r="JDQ95" s="187"/>
      <c r="JDU95" s="187"/>
      <c r="JDY95" s="187"/>
      <c r="JEC95" s="187"/>
      <c r="JEG95" s="187"/>
      <c r="JEK95" s="187"/>
      <c r="JEO95" s="187"/>
      <c r="JES95" s="187"/>
      <c r="JEW95" s="187"/>
      <c r="JFA95" s="187"/>
      <c r="JFE95" s="187"/>
      <c r="JFI95" s="187"/>
      <c r="JFM95" s="187"/>
      <c r="JFQ95" s="187"/>
      <c r="JFU95" s="187"/>
      <c r="JFY95" s="187"/>
      <c r="JGC95" s="187"/>
      <c r="JGG95" s="187"/>
      <c r="JGK95" s="187"/>
      <c r="JGO95" s="187"/>
      <c r="JGS95" s="187"/>
      <c r="JGW95" s="187"/>
      <c r="JHA95" s="187"/>
      <c r="JHE95" s="187"/>
      <c r="JHI95" s="187"/>
      <c r="JHM95" s="187"/>
      <c r="JHQ95" s="187"/>
      <c r="JHU95" s="187"/>
      <c r="JHY95" s="187"/>
      <c r="JIC95" s="187"/>
      <c r="JIG95" s="187"/>
      <c r="JIK95" s="187"/>
      <c r="JIO95" s="187"/>
      <c r="JIS95" s="187"/>
      <c r="JIW95" s="187"/>
      <c r="JJA95" s="187"/>
      <c r="JJE95" s="187"/>
      <c r="JJI95" s="187"/>
      <c r="JJM95" s="187"/>
      <c r="JJQ95" s="187"/>
      <c r="JJU95" s="187"/>
      <c r="JJY95" s="187"/>
      <c r="JKC95" s="187"/>
      <c r="JKG95" s="187"/>
      <c r="JKK95" s="187"/>
      <c r="JKO95" s="187"/>
      <c r="JKS95" s="187"/>
      <c r="JKW95" s="187"/>
      <c r="JLA95" s="187"/>
      <c r="JLE95" s="187"/>
      <c r="JLI95" s="187"/>
      <c r="JLM95" s="187"/>
      <c r="JLQ95" s="187"/>
      <c r="JLU95" s="187"/>
      <c r="JLY95" s="187"/>
      <c r="JMC95" s="187"/>
      <c r="JMG95" s="187"/>
      <c r="JMK95" s="187"/>
      <c r="JMO95" s="187"/>
      <c r="JMS95" s="187"/>
      <c r="JMW95" s="187"/>
      <c r="JNA95" s="187"/>
      <c r="JNE95" s="187"/>
      <c r="JNI95" s="187"/>
      <c r="JNM95" s="187"/>
      <c r="JNQ95" s="187"/>
      <c r="JNU95" s="187"/>
      <c r="JNY95" s="187"/>
      <c r="JOC95" s="187"/>
      <c r="JOG95" s="187"/>
      <c r="JOK95" s="187"/>
      <c r="JOO95" s="187"/>
      <c r="JOS95" s="187"/>
      <c r="JOW95" s="187"/>
      <c r="JPA95" s="187"/>
      <c r="JPE95" s="187"/>
      <c r="JPI95" s="187"/>
      <c r="JPM95" s="187"/>
      <c r="JPQ95" s="187"/>
      <c r="JPU95" s="187"/>
      <c r="JPY95" s="187"/>
      <c r="JQC95" s="187"/>
      <c r="JQG95" s="187"/>
      <c r="JQK95" s="187"/>
      <c r="JQO95" s="187"/>
      <c r="JQS95" s="187"/>
      <c r="JQW95" s="187"/>
      <c r="JRA95" s="187"/>
      <c r="JRE95" s="187"/>
      <c r="JRI95" s="187"/>
      <c r="JRM95" s="187"/>
      <c r="JRQ95" s="187"/>
      <c r="JRU95" s="187"/>
      <c r="JRY95" s="187"/>
      <c r="JSC95" s="187"/>
      <c r="JSG95" s="187"/>
      <c r="JSK95" s="187"/>
      <c r="JSO95" s="187"/>
      <c r="JSS95" s="187"/>
      <c r="JSW95" s="187"/>
      <c r="JTA95" s="187"/>
      <c r="JTE95" s="187"/>
      <c r="JTI95" s="187"/>
      <c r="JTM95" s="187"/>
      <c r="JTQ95" s="187"/>
      <c r="JTU95" s="187"/>
      <c r="JTY95" s="187"/>
      <c r="JUC95" s="187"/>
      <c r="JUG95" s="187"/>
      <c r="JUK95" s="187"/>
      <c r="JUO95" s="187"/>
      <c r="JUS95" s="187"/>
      <c r="JUW95" s="187"/>
      <c r="JVA95" s="187"/>
      <c r="JVE95" s="187"/>
      <c r="JVI95" s="187"/>
      <c r="JVM95" s="187"/>
      <c r="JVQ95" s="187"/>
      <c r="JVU95" s="187"/>
      <c r="JVY95" s="187"/>
      <c r="JWC95" s="187"/>
      <c r="JWG95" s="187"/>
      <c r="JWK95" s="187"/>
      <c r="JWO95" s="187"/>
      <c r="JWS95" s="187"/>
      <c r="JWW95" s="187"/>
      <c r="JXA95" s="187"/>
      <c r="JXE95" s="187"/>
      <c r="JXI95" s="187"/>
      <c r="JXM95" s="187"/>
      <c r="JXQ95" s="187"/>
      <c r="JXU95" s="187"/>
      <c r="JXY95" s="187"/>
      <c r="JYC95" s="187"/>
      <c r="JYG95" s="187"/>
      <c r="JYK95" s="187"/>
      <c r="JYO95" s="187"/>
      <c r="JYS95" s="187"/>
      <c r="JYW95" s="187"/>
      <c r="JZA95" s="187"/>
      <c r="JZE95" s="187"/>
      <c r="JZI95" s="187"/>
      <c r="JZM95" s="187"/>
      <c r="JZQ95" s="187"/>
      <c r="JZU95" s="187"/>
      <c r="JZY95" s="187"/>
      <c r="KAC95" s="187"/>
      <c r="KAG95" s="187"/>
      <c r="KAK95" s="187"/>
      <c r="KAO95" s="187"/>
      <c r="KAS95" s="187"/>
      <c r="KAW95" s="187"/>
      <c r="KBA95" s="187"/>
      <c r="KBE95" s="187"/>
      <c r="KBI95" s="187"/>
      <c r="KBM95" s="187"/>
      <c r="KBQ95" s="187"/>
      <c r="KBU95" s="187"/>
      <c r="KBY95" s="187"/>
      <c r="KCC95" s="187"/>
      <c r="KCG95" s="187"/>
      <c r="KCK95" s="187"/>
      <c r="KCO95" s="187"/>
      <c r="KCS95" s="187"/>
      <c r="KCW95" s="187"/>
      <c r="KDA95" s="187"/>
      <c r="KDE95" s="187"/>
      <c r="KDI95" s="187"/>
      <c r="KDM95" s="187"/>
      <c r="KDQ95" s="187"/>
      <c r="KDU95" s="187"/>
      <c r="KDY95" s="187"/>
      <c r="KEC95" s="187"/>
      <c r="KEG95" s="187"/>
      <c r="KEK95" s="187"/>
      <c r="KEO95" s="187"/>
      <c r="KES95" s="187"/>
      <c r="KEW95" s="187"/>
      <c r="KFA95" s="187"/>
      <c r="KFE95" s="187"/>
      <c r="KFI95" s="187"/>
      <c r="KFM95" s="187"/>
      <c r="KFQ95" s="187"/>
      <c r="KFU95" s="187"/>
      <c r="KFY95" s="187"/>
      <c r="KGC95" s="187"/>
      <c r="KGG95" s="187"/>
      <c r="KGK95" s="187"/>
      <c r="KGO95" s="187"/>
      <c r="KGS95" s="187"/>
      <c r="KGW95" s="187"/>
      <c r="KHA95" s="187"/>
      <c r="KHE95" s="187"/>
      <c r="KHI95" s="187"/>
      <c r="KHM95" s="187"/>
      <c r="KHQ95" s="187"/>
      <c r="KHU95" s="187"/>
      <c r="KHY95" s="187"/>
      <c r="KIC95" s="187"/>
      <c r="KIG95" s="187"/>
      <c r="KIK95" s="187"/>
      <c r="KIO95" s="187"/>
      <c r="KIS95" s="187"/>
      <c r="KIW95" s="187"/>
      <c r="KJA95" s="187"/>
      <c r="KJE95" s="187"/>
      <c r="KJI95" s="187"/>
      <c r="KJM95" s="187"/>
      <c r="KJQ95" s="187"/>
      <c r="KJU95" s="187"/>
      <c r="KJY95" s="187"/>
      <c r="KKC95" s="187"/>
      <c r="KKG95" s="187"/>
      <c r="KKK95" s="187"/>
      <c r="KKO95" s="187"/>
      <c r="KKS95" s="187"/>
      <c r="KKW95" s="187"/>
      <c r="KLA95" s="187"/>
      <c r="KLE95" s="187"/>
      <c r="KLI95" s="187"/>
      <c r="KLM95" s="187"/>
      <c r="KLQ95" s="187"/>
      <c r="KLU95" s="187"/>
      <c r="KLY95" s="187"/>
      <c r="KMC95" s="187"/>
      <c r="KMG95" s="187"/>
      <c r="KMK95" s="187"/>
      <c r="KMO95" s="187"/>
      <c r="KMS95" s="187"/>
      <c r="KMW95" s="187"/>
      <c r="KNA95" s="187"/>
      <c r="KNE95" s="187"/>
      <c r="KNI95" s="187"/>
      <c r="KNM95" s="187"/>
      <c r="KNQ95" s="187"/>
      <c r="KNU95" s="187"/>
      <c r="KNY95" s="187"/>
      <c r="KOC95" s="187"/>
      <c r="KOG95" s="187"/>
      <c r="KOK95" s="187"/>
      <c r="KOO95" s="187"/>
      <c r="KOS95" s="187"/>
      <c r="KOW95" s="187"/>
      <c r="KPA95" s="187"/>
      <c r="KPE95" s="187"/>
      <c r="KPI95" s="187"/>
      <c r="KPM95" s="187"/>
      <c r="KPQ95" s="187"/>
      <c r="KPU95" s="187"/>
      <c r="KPY95" s="187"/>
      <c r="KQC95" s="187"/>
      <c r="KQG95" s="187"/>
      <c r="KQK95" s="187"/>
      <c r="KQO95" s="187"/>
      <c r="KQS95" s="187"/>
      <c r="KQW95" s="187"/>
      <c r="KRA95" s="187"/>
      <c r="KRE95" s="187"/>
      <c r="KRI95" s="187"/>
      <c r="KRM95" s="187"/>
      <c r="KRQ95" s="187"/>
      <c r="KRU95" s="187"/>
      <c r="KRY95" s="187"/>
      <c r="KSC95" s="187"/>
      <c r="KSG95" s="187"/>
      <c r="KSK95" s="187"/>
      <c r="KSO95" s="187"/>
      <c r="KSS95" s="187"/>
      <c r="KSW95" s="187"/>
      <c r="KTA95" s="187"/>
      <c r="KTE95" s="187"/>
      <c r="KTI95" s="187"/>
      <c r="KTM95" s="187"/>
      <c r="KTQ95" s="187"/>
      <c r="KTU95" s="187"/>
      <c r="KTY95" s="187"/>
      <c r="KUC95" s="187"/>
      <c r="KUG95" s="187"/>
      <c r="KUK95" s="187"/>
      <c r="KUO95" s="187"/>
      <c r="KUS95" s="187"/>
      <c r="KUW95" s="187"/>
      <c r="KVA95" s="187"/>
      <c r="KVE95" s="187"/>
      <c r="KVI95" s="187"/>
      <c r="KVM95" s="187"/>
      <c r="KVQ95" s="187"/>
      <c r="KVU95" s="187"/>
      <c r="KVY95" s="187"/>
      <c r="KWC95" s="187"/>
      <c r="KWG95" s="187"/>
      <c r="KWK95" s="187"/>
      <c r="KWO95" s="187"/>
      <c r="KWS95" s="187"/>
      <c r="KWW95" s="187"/>
      <c r="KXA95" s="187"/>
      <c r="KXE95" s="187"/>
      <c r="KXI95" s="187"/>
      <c r="KXM95" s="187"/>
      <c r="KXQ95" s="187"/>
      <c r="KXU95" s="187"/>
      <c r="KXY95" s="187"/>
      <c r="KYC95" s="187"/>
      <c r="KYG95" s="187"/>
      <c r="KYK95" s="187"/>
      <c r="KYO95" s="187"/>
      <c r="KYS95" s="187"/>
      <c r="KYW95" s="187"/>
      <c r="KZA95" s="187"/>
      <c r="KZE95" s="187"/>
      <c r="KZI95" s="187"/>
      <c r="KZM95" s="187"/>
      <c r="KZQ95" s="187"/>
      <c r="KZU95" s="187"/>
      <c r="KZY95" s="187"/>
      <c r="LAC95" s="187"/>
      <c r="LAG95" s="187"/>
      <c r="LAK95" s="187"/>
      <c r="LAO95" s="187"/>
      <c r="LAS95" s="187"/>
      <c r="LAW95" s="187"/>
      <c r="LBA95" s="187"/>
      <c r="LBE95" s="187"/>
      <c r="LBI95" s="187"/>
      <c r="LBM95" s="187"/>
      <c r="LBQ95" s="187"/>
      <c r="LBU95" s="187"/>
      <c r="LBY95" s="187"/>
      <c r="LCC95" s="187"/>
      <c r="LCG95" s="187"/>
      <c r="LCK95" s="187"/>
      <c r="LCO95" s="187"/>
      <c r="LCS95" s="187"/>
      <c r="LCW95" s="187"/>
      <c r="LDA95" s="187"/>
      <c r="LDE95" s="187"/>
      <c r="LDI95" s="187"/>
      <c r="LDM95" s="187"/>
      <c r="LDQ95" s="187"/>
      <c r="LDU95" s="187"/>
      <c r="LDY95" s="187"/>
      <c r="LEC95" s="187"/>
      <c r="LEG95" s="187"/>
      <c r="LEK95" s="187"/>
      <c r="LEO95" s="187"/>
      <c r="LES95" s="187"/>
      <c r="LEW95" s="187"/>
      <c r="LFA95" s="187"/>
      <c r="LFE95" s="187"/>
      <c r="LFI95" s="187"/>
      <c r="LFM95" s="187"/>
      <c r="LFQ95" s="187"/>
      <c r="LFU95" s="187"/>
      <c r="LFY95" s="187"/>
      <c r="LGC95" s="187"/>
      <c r="LGG95" s="187"/>
      <c r="LGK95" s="187"/>
      <c r="LGO95" s="187"/>
      <c r="LGS95" s="187"/>
      <c r="LGW95" s="187"/>
      <c r="LHA95" s="187"/>
      <c r="LHE95" s="187"/>
      <c r="LHI95" s="187"/>
      <c r="LHM95" s="187"/>
      <c r="LHQ95" s="187"/>
      <c r="LHU95" s="187"/>
      <c r="LHY95" s="187"/>
      <c r="LIC95" s="187"/>
      <c r="LIG95" s="187"/>
      <c r="LIK95" s="187"/>
      <c r="LIO95" s="187"/>
      <c r="LIS95" s="187"/>
      <c r="LIW95" s="187"/>
      <c r="LJA95" s="187"/>
      <c r="LJE95" s="187"/>
      <c r="LJI95" s="187"/>
      <c r="LJM95" s="187"/>
      <c r="LJQ95" s="187"/>
      <c r="LJU95" s="187"/>
      <c r="LJY95" s="187"/>
      <c r="LKC95" s="187"/>
      <c r="LKG95" s="187"/>
      <c r="LKK95" s="187"/>
      <c r="LKO95" s="187"/>
      <c r="LKS95" s="187"/>
      <c r="LKW95" s="187"/>
      <c r="LLA95" s="187"/>
      <c r="LLE95" s="187"/>
      <c r="LLI95" s="187"/>
      <c r="LLM95" s="187"/>
      <c r="LLQ95" s="187"/>
      <c r="LLU95" s="187"/>
      <c r="LLY95" s="187"/>
      <c r="LMC95" s="187"/>
      <c r="LMG95" s="187"/>
      <c r="LMK95" s="187"/>
      <c r="LMO95" s="187"/>
      <c r="LMS95" s="187"/>
      <c r="LMW95" s="187"/>
      <c r="LNA95" s="187"/>
      <c r="LNE95" s="187"/>
      <c r="LNI95" s="187"/>
      <c r="LNM95" s="187"/>
      <c r="LNQ95" s="187"/>
      <c r="LNU95" s="187"/>
      <c r="LNY95" s="187"/>
      <c r="LOC95" s="187"/>
      <c r="LOG95" s="187"/>
      <c r="LOK95" s="187"/>
      <c r="LOO95" s="187"/>
      <c r="LOS95" s="187"/>
      <c r="LOW95" s="187"/>
      <c r="LPA95" s="187"/>
      <c r="LPE95" s="187"/>
      <c r="LPI95" s="187"/>
      <c r="LPM95" s="187"/>
      <c r="LPQ95" s="187"/>
      <c r="LPU95" s="187"/>
      <c r="LPY95" s="187"/>
      <c r="LQC95" s="187"/>
      <c r="LQG95" s="187"/>
      <c r="LQK95" s="187"/>
      <c r="LQO95" s="187"/>
      <c r="LQS95" s="187"/>
      <c r="LQW95" s="187"/>
      <c r="LRA95" s="187"/>
      <c r="LRE95" s="187"/>
      <c r="LRI95" s="187"/>
      <c r="LRM95" s="187"/>
      <c r="LRQ95" s="187"/>
      <c r="LRU95" s="187"/>
      <c r="LRY95" s="187"/>
      <c r="LSC95" s="187"/>
      <c r="LSG95" s="187"/>
      <c r="LSK95" s="187"/>
      <c r="LSO95" s="187"/>
      <c r="LSS95" s="187"/>
      <c r="LSW95" s="187"/>
      <c r="LTA95" s="187"/>
      <c r="LTE95" s="187"/>
      <c r="LTI95" s="187"/>
      <c r="LTM95" s="187"/>
      <c r="LTQ95" s="187"/>
      <c r="LTU95" s="187"/>
      <c r="LTY95" s="187"/>
      <c r="LUC95" s="187"/>
      <c r="LUG95" s="187"/>
      <c r="LUK95" s="187"/>
      <c r="LUO95" s="187"/>
      <c r="LUS95" s="187"/>
      <c r="LUW95" s="187"/>
      <c r="LVA95" s="187"/>
      <c r="LVE95" s="187"/>
      <c r="LVI95" s="187"/>
      <c r="LVM95" s="187"/>
      <c r="LVQ95" s="187"/>
      <c r="LVU95" s="187"/>
      <c r="LVY95" s="187"/>
      <c r="LWC95" s="187"/>
      <c r="LWG95" s="187"/>
      <c r="LWK95" s="187"/>
      <c r="LWO95" s="187"/>
      <c r="LWS95" s="187"/>
      <c r="LWW95" s="187"/>
      <c r="LXA95" s="187"/>
      <c r="LXE95" s="187"/>
      <c r="LXI95" s="187"/>
      <c r="LXM95" s="187"/>
      <c r="LXQ95" s="187"/>
      <c r="LXU95" s="187"/>
      <c r="LXY95" s="187"/>
      <c r="LYC95" s="187"/>
      <c r="LYG95" s="187"/>
      <c r="LYK95" s="187"/>
      <c r="LYO95" s="187"/>
      <c r="LYS95" s="187"/>
      <c r="LYW95" s="187"/>
      <c r="LZA95" s="187"/>
      <c r="LZE95" s="187"/>
      <c r="LZI95" s="187"/>
      <c r="LZM95" s="187"/>
      <c r="LZQ95" s="187"/>
      <c r="LZU95" s="187"/>
      <c r="LZY95" s="187"/>
      <c r="MAC95" s="187"/>
      <c r="MAG95" s="187"/>
      <c r="MAK95" s="187"/>
      <c r="MAO95" s="187"/>
      <c r="MAS95" s="187"/>
      <c r="MAW95" s="187"/>
      <c r="MBA95" s="187"/>
      <c r="MBE95" s="187"/>
      <c r="MBI95" s="187"/>
      <c r="MBM95" s="187"/>
      <c r="MBQ95" s="187"/>
      <c r="MBU95" s="187"/>
      <c r="MBY95" s="187"/>
      <c r="MCC95" s="187"/>
      <c r="MCG95" s="187"/>
      <c r="MCK95" s="187"/>
      <c r="MCO95" s="187"/>
      <c r="MCS95" s="187"/>
      <c r="MCW95" s="187"/>
      <c r="MDA95" s="187"/>
      <c r="MDE95" s="187"/>
      <c r="MDI95" s="187"/>
      <c r="MDM95" s="187"/>
      <c r="MDQ95" s="187"/>
      <c r="MDU95" s="187"/>
      <c r="MDY95" s="187"/>
      <c r="MEC95" s="187"/>
      <c r="MEG95" s="187"/>
      <c r="MEK95" s="187"/>
      <c r="MEO95" s="187"/>
      <c r="MES95" s="187"/>
      <c r="MEW95" s="187"/>
      <c r="MFA95" s="187"/>
      <c r="MFE95" s="187"/>
      <c r="MFI95" s="187"/>
      <c r="MFM95" s="187"/>
      <c r="MFQ95" s="187"/>
      <c r="MFU95" s="187"/>
      <c r="MFY95" s="187"/>
      <c r="MGC95" s="187"/>
      <c r="MGG95" s="187"/>
      <c r="MGK95" s="187"/>
      <c r="MGO95" s="187"/>
      <c r="MGS95" s="187"/>
      <c r="MGW95" s="187"/>
      <c r="MHA95" s="187"/>
      <c r="MHE95" s="187"/>
      <c r="MHI95" s="187"/>
      <c r="MHM95" s="187"/>
      <c r="MHQ95" s="187"/>
      <c r="MHU95" s="187"/>
      <c r="MHY95" s="187"/>
      <c r="MIC95" s="187"/>
      <c r="MIG95" s="187"/>
      <c r="MIK95" s="187"/>
      <c r="MIO95" s="187"/>
      <c r="MIS95" s="187"/>
      <c r="MIW95" s="187"/>
      <c r="MJA95" s="187"/>
      <c r="MJE95" s="187"/>
      <c r="MJI95" s="187"/>
      <c r="MJM95" s="187"/>
      <c r="MJQ95" s="187"/>
      <c r="MJU95" s="187"/>
      <c r="MJY95" s="187"/>
      <c r="MKC95" s="187"/>
      <c r="MKG95" s="187"/>
      <c r="MKK95" s="187"/>
      <c r="MKO95" s="187"/>
      <c r="MKS95" s="187"/>
      <c r="MKW95" s="187"/>
      <c r="MLA95" s="187"/>
      <c r="MLE95" s="187"/>
      <c r="MLI95" s="187"/>
      <c r="MLM95" s="187"/>
      <c r="MLQ95" s="187"/>
      <c r="MLU95" s="187"/>
      <c r="MLY95" s="187"/>
      <c r="MMC95" s="187"/>
      <c r="MMG95" s="187"/>
      <c r="MMK95" s="187"/>
      <c r="MMO95" s="187"/>
      <c r="MMS95" s="187"/>
      <c r="MMW95" s="187"/>
      <c r="MNA95" s="187"/>
      <c r="MNE95" s="187"/>
      <c r="MNI95" s="187"/>
      <c r="MNM95" s="187"/>
      <c r="MNQ95" s="187"/>
      <c r="MNU95" s="187"/>
      <c r="MNY95" s="187"/>
      <c r="MOC95" s="187"/>
      <c r="MOG95" s="187"/>
      <c r="MOK95" s="187"/>
      <c r="MOO95" s="187"/>
      <c r="MOS95" s="187"/>
      <c r="MOW95" s="187"/>
      <c r="MPA95" s="187"/>
      <c r="MPE95" s="187"/>
      <c r="MPI95" s="187"/>
      <c r="MPM95" s="187"/>
      <c r="MPQ95" s="187"/>
      <c r="MPU95" s="187"/>
      <c r="MPY95" s="187"/>
      <c r="MQC95" s="187"/>
      <c r="MQG95" s="187"/>
      <c r="MQK95" s="187"/>
      <c r="MQO95" s="187"/>
      <c r="MQS95" s="187"/>
      <c r="MQW95" s="187"/>
      <c r="MRA95" s="187"/>
      <c r="MRE95" s="187"/>
      <c r="MRI95" s="187"/>
      <c r="MRM95" s="187"/>
      <c r="MRQ95" s="187"/>
      <c r="MRU95" s="187"/>
      <c r="MRY95" s="187"/>
      <c r="MSC95" s="187"/>
      <c r="MSG95" s="187"/>
      <c r="MSK95" s="187"/>
      <c r="MSO95" s="187"/>
      <c r="MSS95" s="187"/>
      <c r="MSW95" s="187"/>
      <c r="MTA95" s="187"/>
      <c r="MTE95" s="187"/>
      <c r="MTI95" s="187"/>
      <c r="MTM95" s="187"/>
      <c r="MTQ95" s="187"/>
      <c r="MTU95" s="187"/>
      <c r="MTY95" s="187"/>
      <c r="MUC95" s="187"/>
      <c r="MUG95" s="187"/>
      <c r="MUK95" s="187"/>
      <c r="MUO95" s="187"/>
      <c r="MUS95" s="187"/>
      <c r="MUW95" s="187"/>
      <c r="MVA95" s="187"/>
      <c r="MVE95" s="187"/>
      <c r="MVI95" s="187"/>
      <c r="MVM95" s="187"/>
      <c r="MVQ95" s="187"/>
      <c r="MVU95" s="187"/>
      <c r="MVY95" s="187"/>
      <c r="MWC95" s="187"/>
      <c r="MWG95" s="187"/>
      <c r="MWK95" s="187"/>
      <c r="MWO95" s="187"/>
      <c r="MWS95" s="187"/>
      <c r="MWW95" s="187"/>
      <c r="MXA95" s="187"/>
      <c r="MXE95" s="187"/>
      <c r="MXI95" s="187"/>
      <c r="MXM95" s="187"/>
      <c r="MXQ95" s="187"/>
      <c r="MXU95" s="187"/>
      <c r="MXY95" s="187"/>
      <c r="MYC95" s="187"/>
      <c r="MYG95" s="187"/>
      <c r="MYK95" s="187"/>
      <c r="MYO95" s="187"/>
      <c r="MYS95" s="187"/>
      <c r="MYW95" s="187"/>
      <c r="MZA95" s="187"/>
      <c r="MZE95" s="187"/>
      <c r="MZI95" s="187"/>
      <c r="MZM95" s="187"/>
      <c r="MZQ95" s="187"/>
      <c r="MZU95" s="187"/>
      <c r="MZY95" s="187"/>
      <c r="NAC95" s="187"/>
      <c r="NAG95" s="187"/>
      <c r="NAK95" s="187"/>
      <c r="NAO95" s="187"/>
      <c r="NAS95" s="187"/>
      <c r="NAW95" s="187"/>
      <c r="NBA95" s="187"/>
      <c r="NBE95" s="187"/>
      <c r="NBI95" s="187"/>
      <c r="NBM95" s="187"/>
      <c r="NBQ95" s="187"/>
      <c r="NBU95" s="187"/>
      <c r="NBY95" s="187"/>
      <c r="NCC95" s="187"/>
      <c r="NCG95" s="187"/>
      <c r="NCK95" s="187"/>
      <c r="NCO95" s="187"/>
      <c r="NCS95" s="187"/>
      <c r="NCW95" s="187"/>
      <c r="NDA95" s="187"/>
      <c r="NDE95" s="187"/>
      <c r="NDI95" s="187"/>
      <c r="NDM95" s="187"/>
      <c r="NDQ95" s="187"/>
      <c r="NDU95" s="187"/>
      <c r="NDY95" s="187"/>
      <c r="NEC95" s="187"/>
      <c r="NEG95" s="187"/>
      <c r="NEK95" s="187"/>
      <c r="NEO95" s="187"/>
      <c r="NES95" s="187"/>
      <c r="NEW95" s="187"/>
      <c r="NFA95" s="187"/>
      <c r="NFE95" s="187"/>
      <c r="NFI95" s="187"/>
      <c r="NFM95" s="187"/>
      <c r="NFQ95" s="187"/>
      <c r="NFU95" s="187"/>
      <c r="NFY95" s="187"/>
      <c r="NGC95" s="187"/>
      <c r="NGG95" s="187"/>
      <c r="NGK95" s="187"/>
      <c r="NGO95" s="187"/>
      <c r="NGS95" s="187"/>
      <c r="NGW95" s="187"/>
      <c r="NHA95" s="187"/>
      <c r="NHE95" s="187"/>
      <c r="NHI95" s="187"/>
      <c r="NHM95" s="187"/>
      <c r="NHQ95" s="187"/>
      <c r="NHU95" s="187"/>
      <c r="NHY95" s="187"/>
      <c r="NIC95" s="187"/>
      <c r="NIG95" s="187"/>
      <c r="NIK95" s="187"/>
      <c r="NIO95" s="187"/>
      <c r="NIS95" s="187"/>
      <c r="NIW95" s="187"/>
      <c r="NJA95" s="187"/>
      <c r="NJE95" s="187"/>
      <c r="NJI95" s="187"/>
      <c r="NJM95" s="187"/>
      <c r="NJQ95" s="187"/>
      <c r="NJU95" s="187"/>
      <c r="NJY95" s="187"/>
      <c r="NKC95" s="187"/>
      <c r="NKG95" s="187"/>
      <c r="NKK95" s="187"/>
      <c r="NKO95" s="187"/>
      <c r="NKS95" s="187"/>
      <c r="NKW95" s="187"/>
      <c r="NLA95" s="187"/>
      <c r="NLE95" s="187"/>
      <c r="NLI95" s="187"/>
      <c r="NLM95" s="187"/>
      <c r="NLQ95" s="187"/>
      <c r="NLU95" s="187"/>
      <c r="NLY95" s="187"/>
      <c r="NMC95" s="187"/>
      <c r="NMG95" s="187"/>
      <c r="NMK95" s="187"/>
      <c r="NMO95" s="187"/>
      <c r="NMS95" s="187"/>
      <c r="NMW95" s="187"/>
      <c r="NNA95" s="187"/>
      <c r="NNE95" s="187"/>
      <c r="NNI95" s="187"/>
      <c r="NNM95" s="187"/>
      <c r="NNQ95" s="187"/>
      <c r="NNU95" s="187"/>
      <c r="NNY95" s="187"/>
      <c r="NOC95" s="187"/>
      <c r="NOG95" s="187"/>
      <c r="NOK95" s="187"/>
      <c r="NOO95" s="187"/>
      <c r="NOS95" s="187"/>
      <c r="NOW95" s="187"/>
      <c r="NPA95" s="187"/>
      <c r="NPE95" s="187"/>
      <c r="NPI95" s="187"/>
      <c r="NPM95" s="187"/>
      <c r="NPQ95" s="187"/>
      <c r="NPU95" s="187"/>
      <c r="NPY95" s="187"/>
      <c r="NQC95" s="187"/>
      <c r="NQG95" s="187"/>
      <c r="NQK95" s="187"/>
      <c r="NQO95" s="187"/>
      <c r="NQS95" s="187"/>
      <c r="NQW95" s="187"/>
      <c r="NRA95" s="187"/>
      <c r="NRE95" s="187"/>
      <c r="NRI95" s="187"/>
      <c r="NRM95" s="187"/>
      <c r="NRQ95" s="187"/>
      <c r="NRU95" s="187"/>
      <c r="NRY95" s="187"/>
      <c r="NSC95" s="187"/>
      <c r="NSG95" s="187"/>
      <c r="NSK95" s="187"/>
      <c r="NSO95" s="187"/>
      <c r="NSS95" s="187"/>
      <c r="NSW95" s="187"/>
      <c r="NTA95" s="187"/>
      <c r="NTE95" s="187"/>
      <c r="NTI95" s="187"/>
      <c r="NTM95" s="187"/>
      <c r="NTQ95" s="187"/>
      <c r="NTU95" s="187"/>
      <c r="NTY95" s="187"/>
      <c r="NUC95" s="187"/>
      <c r="NUG95" s="187"/>
      <c r="NUK95" s="187"/>
      <c r="NUO95" s="187"/>
      <c r="NUS95" s="187"/>
      <c r="NUW95" s="187"/>
      <c r="NVA95" s="187"/>
      <c r="NVE95" s="187"/>
      <c r="NVI95" s="187"/>
      <c r="NVM95" s="187"/>
      <c r="NVQ95" s="187"/>
      <c r="NVU95" s="187"/>
      <c r="NVY95" s="187"/>
      <c r="NWC95" s="187"/>
      <c r="NWG95" s="187"/>
      <c r="NWK95" s="187"/>
      <c r="NWO95" s="187"/>
      <c r="NWS95" s="187"/>
      <c r="NWW95" s="187"/>
      <c r="NXA95" s="187"/>
      <c r="NXE95" s="187"/>
      <c r="NXI95" s="187"/>
      <c r="NXM95" s="187"/>
      <c r="NXQ95" s="187"/>
      <c r="NXU95" s="187"/>
      <c r="NXY95" s="187"/>
      <c r="NYC95" s="187"/>
      <c r="NYG95" s="187"/>
      <c r="NYK95" s="187"/>
      <c r="NYO95" s="187"/>
      <c r="NYS95" s="187"/>
      <c r="NYW95" s="187"/>
      <c r="NZA95" s="187"/>
      <c r="NZE95" s="187"/>
      <c r="NZI95" s="187"/>
      <c r="NZM95" s="187"/>
      <c r="NZQ95" s="187"/>
      <c r="NZU95" s="187"/>
      <c r="NZY95" s="187"/>
      <c r="OAC95" s="187"/>
      <c r="OAG95" s="187"/>
      <c r="OAK95" s="187"/>
      <c r="OAO95" s="187"/>
      <c r="OAS95" s="187"/>
      <c r="OAW95" s="187"/>
      <c r="OBA95" s="187"/>
      <c r="OBE95" s="187"/>
      <c r="OBI95" s="187"/>
      <c r="OBM95" s="187"/>
      <c r="OBQ95" s="187"/>
      <c r="OBU95" s="187"/>
      <c r="OBY95" s="187"/>
      <c r="OCC95" s="187"/>
      <c r="OCG95" s="187"/>
      <c r="OCK95" s="187"/>
      <c r="OCO95" s="187"/>
      <c r="OCS95" s="187"/>
      <c r="OCW95" s="187"/>
      <c r="ODA95" s="187"/>
      <c r="ODE95" s="187"/>
      <c r="ODI95" s="187"/>
      <c r="ODM95" s="187"/>
      <c r="ODQ95" s="187"/>
      <c r="ODU95" s="187"/>
      <c r="ODY95" s="187"/>
      <c r="OEC95" s="187"/>
      <c r="OEG95" s="187"/>
      <c r="OEK95" s="187"/>
      <c r="OEO95" s="187"/>
      <c r="OES95" s="187"/>
      <c r="OEW95" s="187"/>
      <c r="OFA95" s="187"/>
      <c r="OFE95" s="187"/>
      <c r="OFI95" s="187"/>
      <c r="OFM95" s="187"/>
      <c r="OFQ95" s="187"/>
      <c r="OFU95" s="187"/>
      <c r="OFY95" s="187"/>
      <c r="OGC95" s="187"/>
      <c r="OGG95" s="187"/>
      <c r="OGK95" s="187"/>
      <c r="OGO95" s="187"/>
      <c r="OGS95" s="187"/>
      <c r="OGW95" s="187"/>
      <c r="OHA95" s="187"/>
      <c r="OHE95" s="187"/>
      <c r="OHI95" s="187"/>
      <c r="OHM95" s="187"/>
      <c r="OHQ95" s="187"/>
      <c r="OHU95" s="187"/>
      <c r="OHY95" s="187"/>
      <c r="OIC95" s="187"/>
      <c r="OIG95" s="187"/>
      <c r="OIK95" s="187"/>
      <c r="OIO95" s="187"/>
      <c r="OIS95" s="187"/>
      <c r="OIW95" s="187"/>
      <c r="OJA95" s="187"/>
      <c r="OJE95" s="187"/>
      <c r="OJI95" s="187"/>
      <c r="OJM95" s="187"/>
      <c r="OJQ95" s="187"/>
      <c r="OJU95" s="187"/>
      <c r="OJY95" s="187"/>
      <c r="OKC95" s="187"/>
      <c r="OKG95" s="187"/>
      <c r="OKK95" s="187"/>
      <c r="OKO95" s="187"/>
      <c r="OKS95" s="187"/>
      <c r="OKW95" s="187"/>
      <c r="OLA95" s="187"/>
      <c r="OLE95" s="187"/>
      <c r="OLI95" s="187"/>
      <c r="OLM95" s="187"/>
      <c r="OLQ95" s="187"/>
      <c r="OLU95" s="187"/>
      <c r="OLY95" s="187"/>
      <c r="OMC95" s="187"/>
      <c r="OMG95" s="187"/>
      <c r="OMK95" s="187"/>
      <c r="OMO95" s="187"/>
      <c r="OMS95" s="187"/>
      <c r="OMW95" s="187"/>
      <c r="ONA95" s="187"/>
      <c r="ONE95" s="187"/>
      <c r="ONI95" s="187"/>
      <c r="ONM95" s="187"/>
      <c r="ONQ95" s="187"/>
      <c r="ONU95" s="187"/>
      <c r="ONY95" s="187"/>
      <c r="OOC95" s="187"/>
      <c r="OOG95" s="187"/>
      <c r="OOK95" s="187"/>
      <c r="OOO95" s="187"/>
      <c r="OOS95" s="187"/>
      <c r="OOW95" s="187"/>
      <c r="OPA95" s="187"/>
      <c r="OPE95" s="187"/>
      <c r="OPI95" s="187"/>
      <c r="OPM95" s="187"/>
      <c r="OPQ95" s="187"/>
      <c r="OPU95" s="187"/>
      <c r="OPY95" s="187"/>
      <c r="OQC95" s="187"/>
      <c r="OQG95" s="187"/>
      <c r="OQK95" s="187"/>
      <c r="OQO95" s="187"/>
      <c r="OQS95" s="187"/>
      <c r="OQW95" s="187"/>
      <c r="ORA95" s="187"/>
      <c r="ORE95" s="187"/>
      <c r="ORI95" s="187"/>
      <c r="ORM95" s="187"/>
      <c r="ORQ95" s="187"/>
      <c r="ORU95" s="187"/>
      <c r="ORY95" s="187"/>
      <c r="OSC95" s="187"/>
      <c r="OSG95" s="187"/>
      <c r="OSK95" s="187"/>
      <c r="OSO95" s="187"/>
      <c r="OSS95" s="187"/>
      <c r="OSW95" s="187"/>
      <c r="OTA95" s="187"/>
      <c r="OTE95" s="187"/>
      <c r="OTI95" s="187"/>
      <c r="OTM95" s="187"/>
      <c r="OTQ95" s="187"/>
      <c r="OTU95" s="187"/>
      <c r="OTY95" s="187"/>
      <c r="OUC95" s="187"/>
      <c r="OUG95" s="187"/>
      <c r="OUK95" s="187"/>
      <c r="OUO95" s="187"/>
      <c r="OUS95" s="187"/>
      <c r="OUW95" s="187"/>
      <c r="OVA95" s="187"/>
      <c r="OVE95" s="187"/>
      <c r="OVI95" s="187"/>
      <c r="OVM95" s="187"/>
      <c r="OVQ95" s="187"/>
      <c r="OVU95" s="187"/>
      <c r="OVY95" s="187"/>
      <c r="OWC95" s="187"/>
      <c r="OWG95" s="187"/>
      <c r="OWK95" s="187"/>
      <c r="OWO95" s="187"/>
      <c r="OWS95" s="187"/>
      <c r="OWW95" s="187"/>
      <c r="OXA95" s="187"/>
      <c r="OXE95" s="187"/>
      <c r="OXI95" s="187"/>
      <c r="OXM95" s="187"/>
      <c r="OXQ95" s="187"/>
      <c r="OXU95" s="187"/>
      <c r="OXY95" s="187"/>
      <c r="OYC95" s="187"/>
      <c r="OYG95" s="187"/>
      <c r="OYK95" s="187"/>
      <c r="OYO95" s="187"/>
      <c r="OYS95" s="187"/>
      <c r="OYW95" s="187"/>
      <c r="OZA95" s="187"/>
      <c r="OZE95" s="187"/>
      <c r="OZI95" s="187"/>
      <c r="OZM95" s="187"/>
      <c r="OZQ95" s="187"/>
      <c r="OZU95" s="187"/>
      <c r="OZY95" s="187"/>
      <c r="PAC95" s="187"/>
      <c r="PAG95" s="187"/>
      <c r="PAK95" s="187"/>
      <c r="PAO95" s="187"/>
      <c r="PAS95" s="187"/>
      <c r="PAW95" s="187"/>
      <c r="PBA95" s="187"/>
      <c r="PBE95" s="187"/>
      <c r="PBI95" s="187"/>
      <c r="PBM95" s="187"/>
      <c r="PBQ95" s="187"/>
      <c r="PBU95" s="187"/>
      <c r="PBY95" s="187"/>
      <c r="PCC95" s="187"/>
      <c r="PCG95" s="187"/>
      <c r="PCK95" s="187"/>
      <c r="PCO95" s="187"/>
      <c r="PCS95" s="187"/>
      <c r="PCW95" s="187"/>
      <c r="PDA95" s="187"/>
      <c r="PDE95" s="187"/>
      <c r="PDI95" s="187"/>
      <c r="PDM95" s="187"/>
      <c r="PDQ95" s="187"/>
      <c r="PDU95" s="187"/>
      <c r="PDY95" s="187"/>
      <c r="PEC95" s="187"/>
      <c r="PEG95" s="187"/>
      <c r="PEK95" s="187"/>
      <c r="PEO95" s="187"/>
      <c r="PES95" s="187"/>
      <c r="PEW95" s="187"/>
      <c r="PFA95" s="187"/>
      <c r="PFE95" s="187"/>
      <c r="PFI95" s="187"/>
      <c r="PFM95" s="187"/>
      <c r="PFQ95" s="187"/>
      <c r="PFU95" s="187"/>
      <c r="PFY95" s="187"/>
      <c r="PGC95" s="187"/>
      <c r="PGG95" s="187"/>
      <c r="PGK95" s="187"/>
      <c r="PGO95" s="187"/>
      <c r="PGS95" s="187"/>
      <c r="PGW95" s="187"/>
      <c r="PHA95" s="187"/>
      <c r="PHE95" s="187"/>
      <c r="PHI95" s="187"/>
      <c r="PHM95" s="187"/>
      <c r="PHQ95" s="187"/>
      <c r="PHU95" s="187"/>
      <c r="PHY95" s="187"/>
      <c r="PIC95" s="187"/>
      <c r="PIG95" s="187"/>
      <c r="PIK95" s="187"/>
      <c r="PIO95" s="187"/>
      <c r="PIS95" s="187"/>
      <c r="PIW95" s="187"/>
      <c r="PJA95" s="187"/>
      <c r="PJE95" s="187"/>
      <c r="PJI95" s="187"/>
      <c r="PJM95" s="187"/>
      <c r="PJQ95" s="187"/>
      <c r="PJU95" s="187"/>
      <c r="PJY95" s="187"/>
      <c r="PKC95" s="187"/>
      <c r="PKG95" s="187"/>
      <c r="PKK95" s="187"/>
      <c r="PKO95" s="187"/>
      <c r="PKS95" s="187"/>
      <c r="PKW95" s="187"/>
      <c r="PLA95" s="187"/>
      <c r="PLE95" s="187"/>
      <c r="PLI95" s="187"/>
      <c r="PLM95" s="187"/>
      <c r="PLQ95" s="187"/>
      <c r="PLU95" s="187"/>
      <c r="PLY95" s="187"/>
      <c r="PMC95" s="187"/>
      <c r="PMG95" s="187"/>
      <c r="PMK95" s="187"/>
      <c r="PMO95" s="187"/>
      <c r="PMS95" s="187"/>
      <c r="PMW95" s="187"/>
      <c r="PNA95" s="187"/>
      <c r="PNE95" s="187"/>
      <c r="PNI95" s="187"/>
      <c r="PNM95" s="187"/>
      <c r="PNQ95" s="187"/>
      <c r="PNU95" s="187"/>
      <c r="PNY95" s="187"/>
      <c r="POC95" s="187"/>
      <c r="POG95" s="187"/>
      <c r="POK95" s="187"/>
      <c r="POO95" s="187"/>
      <c r="POS95" s="187"/>
      <c r="POW95" s="187"/>
      <c r="PPA95" s="187"/>
      <c r="PPE95" s="187"/>
      <c r="PPI95" s="187"/>
      <c r="PPM95" s="187"/>
      <c r="PPQ95" s="187"/>
      <c r="PPU95" s="187"/>
      <c r="PPY95" s="187"/>
      <c r="PQC95" s="187"/>
      <c r="PQG95" s="187"/>
      <c r="PQK95" s="187"/>
      <c r="PQO95" s="187"/>
      <c r="PQS95" s="187"/>
      <c r="PQW95" s="187"/>
      <c r="PRA95" s="187"/>
      <c r="PRE95" s="187"/>
      <c r="PRI95" s="187"/>
      <c r="PRM95" s="187"/>
      <c r="PRQ95" s="187"/>
      <c r="PRU95" s="187"/>
      <c r="PRY95" s="187"/>
      <c r="PSC95" s="187"/>
      <c r="PSG95" s="187"/>
      <c r="PSK95" s="187"/>
      <c r="PSO95" s="187"/>
      <c r="PSS95" s="187"/>
      <c r="PSW95" s="187"/>
      <c r="PTA95" s="187"/>
      <c r="PTE95" s="187"/>
      <c r="PTI95" s="187"/>
      <c r="PTM95" s="187"/>
      <c r="PTQ95" s="187"/>
      <c r="PTU95" s="187"/>
      <c r="PTY95" s="187"/>
      <c r="PUC95" s="187"/>
      <c r="PUG95" s="187"/>
      <c r="PUK95" s="187"/>
      <c r="PUO95" s="187"/>
      <c r="PUS95" s="187"/>
      <c r="PUW95" s="187"/>
      <c r="PVA95" s="187"/>
      <c r="PVE95" s="187"/>
      <c r="PVI95" s="187"/>
      <c r="PVM95" s="187"/>
      <c r="PVQ95" s="187"/>
      <c r="PVU95" s="187"/>
      <c r="PVY95" s="187"/>
      <c r="PWC95" s="187"/>
      <c r="PWG95" s="187"/>
      <c r="PWK95" s="187"/>
      <c r="PWO95" s="187"/>
      <c r="PWS95" s="187"/>
      <c r="PWW95" s="187"/>
      <c r="PXA95" s="187"/>
      <c r="PXE95" s="187"/>
      <c r="PXI95" s="187"/>
      <c r="PXM95" s="187"/>
      <c r="PXQ95" s="187"/>
      <c r="PXU95" s="187"/>
      <c r="PXY95" s="187"/>
      <c r="PYC95" s="187"/>
      <c r="PYG95" s="187"/>
      <c r="PYK95" s="187"/>
      <c r="PYO95" s="187"/>
      <c r="PYS95" s="187"/>
      <c r="PYW95" s="187"/>
      <c r="PZA95" s="187"/>
      <c r="PZE95" s="187"/>
      <c r="PZI95" s="187"/>
      <c r="PZM95" s="187"/>
      <c r="PZQ95" s="187"/>
      <c r="PZU95" s="187"/>
      <c r="PZY95" s="187"/>
      <c r="QAC95" s="187"/>
      <c r="QAG95" s="187"/>
      <c r="QAK95" s="187"/>
      <c r="QAO95" s="187"/>
      <c r="QAS95" s="187"/>
      <c r="QAW95" s="187"/>
      <c r="QBA95" s="187"/>
      <c r="QBE95" s="187"/>
      <c r="QBI95" s="187"/>
      <c r="QBM95" s="187"/>
      <c r="QBQ95" s="187"/>
      <c r="QBU95" s="187"/>
      <c r="QBY95" s="187"/>
      <c r="QCC95" s="187"/>
      <c r="QCG95" s="187"/>
      <c r="QCK95" s="187"/>
      <c r="QCO95" s="187"/>
      <c r="QCS95" s="187"/>
      <c r="QCW95" s="187"/>
      <c r="QDA95" s="187"/>
      <c r="QDE95" s="187"/>
      <c r="QDI95" s="187"/>
      <c r="QDM95" s="187"/>
      <c r="QDQ95" s="187"/>
      <c r="QDU95" s="187"/>
      <c r="QDY95" s="187"/>
      <c r="QEC95" s="187"/>
      <c r="QEG95" s="187"/>
      <c r="QEK95" s="187"/>
      <c r="QEO95" s="187"/>
      <c r="QES95" s="187"/>
      <c r="QEW95" s="187"/>
      <c r="QFA95" s="187"/>
      <c r="QFE95" s="187"/>
      <c r="QFI95" s="187"/>
      <c r="QFM95" s="187"/>
      <c r="QFQ95" s="187"/>
      <c r="QFU95" s="187"/>
      <c r="QFY95" s="187"/>
      <c r="QGC95" s="187"/>
      <c r="QGG95" s="187"/>
      <c r="QGK95" s="187"/>
      <c r="QGO95" s="187"/>
      <c r="QGS95" s="187"/>
      <c r="QGW95" s="187"/>
      <c r="QHA95" s="187"/>
      <c r="QHE95" s="187"/>
      <c r="QHI95" s="187"/>
      <c r="QHM95" s="187"/>
      <c r="QHQ95" s="187"/>
      <c r="QHU95" s="187"/>
      <c r="QHY95" s="187"/>
      <c r="QIC95" s="187"/>
      <c r="QIG95" s="187"/>
      <c r="QIK95" s="187"/>
      <c r="QIO95" s="187"/>
      <c r="QIS95" s="187"/>
      <c r="QIW95" s="187"/>
      <c r="QJA95" s="187"/>
      <c r="QJE95" s="187"/>
      <c r="QJI95" s="187"/>
      <c r="QJM95" s="187"/>
      <c r="QJQ95" s="187"/>
      <c r="QJU95" s="187"/>
      <c r="QJY95" s="187"/>
      <c r="QKC95" s="187"/>
      <c r="QKG95" s="187"/>
      <c r="QKK95" s="187"/>
      <c r="QKO95" s="187"/>
      <c r="QKS95" s="187"/>
      <c r="QKW95" s="187"/>
      <c r="QLA95" s="187"/>
      <c r="QLE95" s="187"/>
      <c r="QLI95" s="187"/>
      <c r="QLM95" s="187"/>
      <c r="QLQ95" s="187"/>
      <c r="QLU95" s="187"/>
      <c r="QLY95" s="187"/>
      <c r="QMC95" s="187"/>
      <c r="QMG95" s="187"/>
      <c r="QMK95" s="187"/>
      <c r="QMO95" s="187"/>
      <c r="QMS95" s="187"/>
      <c r="QMW95" s="187"/>
      <c r="QNA95" s="187"/>
      <c r="QNE95" s="187"/>
      <c r="QNI95" s="187"/>
      <c r="QNM95" s="187"/>
      <c r="QNQ95" s="187"/>
      <c r="QNU95" s="187"/>
      <c r="QNY95" s="187"/>
      <c r="QOC95" s="187"/>
      <c r="QOG95" s="187"/>
      <c r="QOK95" s="187"/>
      <c r="QOO95" s="187"/>
      <c r="QOS95" s="187"/>
      <c r="QOW95" s="187"/>
      <c r="QPA95" s="187"/>
      <c r="QPE95" s="187"/>
      <c r="QPI95" s="187"/>
      <c r="QPM95" s="187"/>
      <c r="QPQ95" s="187"/>
      <c r="QPU95" s="187"/>
      <c r="QPY95" s="187"/>
      <c r="QQC95" s="187"/>
      <c r="QQG95" s="187"/>
      <c r="QQK95" s="187"/>
      <c r="QQO95" s="187"/>
      <c r="QQS95" s="187"/>
      <c r="QQW95" s="187"/>
      <c r="QRA95" s="187"/>
      <c r="QRE95" s="187"/>
      <c r="QRI95" s="187"/>
      <c r="QRM95" s="187"/>
      <c r="QRQ95" s="187"/>
      <c r="QRU95" s="187"/>
      <c r="QRY95" s="187"/>
      <c r="QSC95" s="187"/>
      <c r="QSG95" s="187"/>
      <c r="QSK95" s="187"/>
      <c r="QSO95" s="187"/>
      <c r="QSS95" s="187"/>
      <c r="QSW95" s="187"/>
      <c r="QTA95" s="187"/>
      <c r="QTE95" s="187"/>
      <c r="QTI95" s="187"/>
      <c r="QTM95" s="187"/>
      <c r="QTQ95" s="187"/>
      <c r="QTU95" s="187"/>
      <c r="QTY95" s="187"/>
      <c r="QUC95" s="187"/>
      <c r="QUG95" s="187"/>
      <c r="QUK95" s="187"/>
      <c r="QUO95" s="187"/>
      <c r="QUS95" s="187"/>
      <c r="QUW95" s="187"/>
      <c r="QVA95" s="187"/>
      <c r="QVE95" s="187"/>
      <c r="QVI95" s="187"/>
      <c r="QVM95" s="187"/>
      <c r="QVQ95" s="187"/>
      <c r="QVU95" s="187"/>
      <c r="QVY95" s="187"/>
      <c r="QWC95" s="187"/>
      <c r="QWG95" s="187"/>
      <c r="QWK95" s="187"/>
      <c r="QWO95" s="187"/>
      <c r="QWS95" s="187"/>
      <c r="QWW95" s="187"/>
      <c r="QXA95" s="187"/>
      <c r="QXE95" s="187"/>
      <c r="QXI95" s="187"/>
      <c r="QXM95" s="187"/>
      <c r="QXQ95" s="187"/>
      <c r="QXU95" s="187"/>
      <c r="QXY95" s="187"/>
      <c r="QYC95" s="187"/>
      <c r="QYG95" s="187"/>
      <c r="QYK95" s="187"/>
      <c r="QYO95" s="187"/>
      <c r="QYS95" s="187"/>
      <c r="QYW95" s="187"/>
      <c r="QZA95" s="187"/>
      <c r="QZE95" s="187"/>
      <c r="QZI95" s="187"/>
      <c r="QZM95" s="187"/>
      <c r="QZQ95" s="187"/>
      <c r="QZU95" s="187"/>
      <c r="QZY95" s="187"/>
      <c r="RAC95" s="187"/>
      <c r="RAG95" s="187"/>
      <c r="RAK95" s="187"/>
      <c r="RAO95" s="187"/>
      <c r="RAS95" s="187"/>
      <c r="RAW95" s="187"/>
      <c r="RBA95" s="187"/>
      <c r="RBE95" s="187"/>
      <c r="RBI95" s="187"/>
      <c r="RBM95" s="187"/>
      <c r="RBQ95" s="187"/>
      <c r="RBU95" s="187"/>
      <c r="RBY95" s="187"/>
      <c r="RCC95" s="187"/>
      <c r="RCG95" s="187"/>
      <c r="RCK95" s="187"/>
      <c r="RCO95" s="187"/>
      <c r="RCS95" s="187"/>
      <c r="RCW95" s="187"/>
      <c r="RDA95" s="187"/>
      <c r="RDE95" s="187"/>
      <c r="RDI95" s="187"/>
      <c r="RDM95" s="187"/>
      <c r="RDQ95" s="187"/>
      <c r="RDU95" s="187"/>
      <c r="RDY95" s="187"/>
      <c r="REC95" s="187"/>
      <c r="REG95" s="187"/>
      <c r="REK95" s="187"/>
      <c r="REO95" s="187"/>
      <c r="RES95" s="187"/>
      <c r="REW95" s="187"/>
      <c r="RFA95" s="187"/>
      <c r="RFE95" s="187"/>
      <c r="RFI95" s="187"/>
      <c r="RFM95" s="187"/>
      <c r="RFQ95" s="187"/>
      <c r="RFU95" s="187"/>
      <c r="RFY95" s="187"/>
      <c r="RGC95" s="187"/>
      <c r="RGG95" s="187"/>
      <c r="RGK95" s="187"/>
      <c r="RGO95" s="187"/>
      <c r="RGS95" s="187"/>
      <c r="RGW95" s="187"/>
      <c r="RHA95" s="187"/>
      <c r="RHE95" s="187"/>
      <c r="RHI95" s="187"/>
      <c r="RHM95" s="187"/>
      <c r="RHQ95" s="187"/>
      <c r="RHU95" s="187"/>
      <c r="RHY95" s="187"/>
      <c r="RIC95" s="187"/>
      <c r="RIG95" s="187"/>
      <c r="RIK95" s="187"/>
      <c r="RIO95" s="187"/>
      <c r="RIS95" s="187"/>
      <c r="RIW95" s="187"/>
      <c r="RJA95" s="187"/>
      <c r="RJE95" s="187"/>
      <c r="RJI95" s="187"/>
      <c r="RJM95" s="187"/>
      <c r="RJQ95" s="187"/>
      <c r="RJU95" s="187"/>
      <c r="RJY95" s="187"/>
      <c r="RKC95" s="187"/>
      <c r="RKG95" s="187"/>
      <c r="RKK95" s="187"/>
      <c r="RKO95" s="187"/>
      <c r="RKS95" s="187"/>
      <c r="RKW95" s="187"/>
      <c r="RLA95" s="187"/>
      <c r="RLE95" s="187"/>
      <c r="RLI95" s="187"/>
      <c r="RLM95" s="187"/>
      <c r="RLQ95" s="187"/>
      <c r="RLU95" s="187"/>
      <c r="RLY95" s="187"/>
      <c r="RMC95" s="187"/>
      <c r="RMG95" s="187"/>
      <c r="RMK95" s="187"/>
      <c r="RMO95" s="187"/>
      <c r="RMS95" s="187"/>
      <c r="RMW95" s="187"/>
      <c r="RNA95" s="187"/>
      <c r="RNE95" s="187"/>
      <c r="RNI95" s="187"/>
      <c r="RNM95" s="187"/>
      <c r="RNQ95" s="187"/>
      <c r="RNU95" s="187"/>
      <c r="RNY95" s="187"/>
      <c r="ROC95" s="187"/>
      <c r="ROG95" s="187"/>
      <c r="ROK95" s="187"/>
      <c r="ROO95" s="187"/>
      <c r="ROS95" s="187"/>
      <c r="ROW95" s="187"/>
      <c r="RPA95" s="187"/>
      <c r="RPE95" s="187"/>
      <c r="RPI95" s="187"/>
      <c r="RPM95" s="187"/>
      <c r="RPQ95" s="187"/>
      <c r="RPU95" s="187"/>
      <c r="RPY95" s="187"/>
      <c r="RQC95" s="187"/>
      <c r="RQG95" s="187"/>
      <c r="RQK95" s="187"/>
      <c r="RQO95" s="187"/>
      <c r="RQS95" s="187"/>
      <c r="RQW95" s="187"/>
      <c r="RRA95" s="187"/>
      <c r="RRE95" s="187"/>
      <c r="RRI95" s="187"/>
      <c r="RRM95" s="187"/>
      <c r="RRQ95" s="187"/>
      <c r="RRU95" s="187"/>
      <c r="RRY95" s="187"/>
      <c r="RSC95" s="187"/>
      <c r="RSG95" s="187"/>
      <c r="RSK95" s="187"/>
      <c r="RSO95" s="187"/>
      <c r="RSS95" s="187"/>
      <c r="RSW95" s="187"/>
      <c r="RTA95" s="187"/>
      <c r="RTE95" s="187"/>
      <c r="RTI95" s="187"/>
      <c r="RTM95" s="187"/>
      <c r="RTQ95" s="187"/>
      <c r="RTU95" s="187"/>
      <c r="RTY95" s="187"/>
      <c r="RUC95" s="187"/>
      <c r="RUG95" s="187"/>
      <c r="RUK95" s="187"/>
      <c r="RUO95" s="187"/>
      <c r="RUS95" s="187"/>
      <c r="RUW95" s="187"/>
      <c r="RVA95" s="187"/>
      <c r="RVE95" s="187"/>
      <c r="RVI95" s="187"/>
      <c r="RVM95" s="187"/>
      <c r="RVQ95" s="187"/>
      <c r="RVU95" s="187"/>
      <c r="RVY95" s="187"/>
      <c r="RWC95" s="187"/>
      <c r="RWG95" s="187"/>
      <c r="RWK95" s="187"/>
      <c r="RWO95" s="187"/>
      <c r="RWS95" s="187"/>
      <c r="RWW95" s="187"/>
      <c r="RXA95" s="187"/>
      <c r="RXE95" s="187"/>
      <c r="RXI95" s="187"/>
      <c r="RXM95" s="187"/>
      <c r="RXQ95" s="187"/>
      <c r="RXU95" s="187"/>
      <c r="RXY95" s="187"/>
      <c r="RYC95" s="187"/>
      <c r="RYG95" s="187"/>
      <c r="RYK95" s="187"/>
      <c r="RYO95" s="187"/>
      <c r="RYS95" s="187"/>
      <c r="RYW95" s="187"/>
      <c r="RZA95" s="187"/>
      <c r="RZE95" s="187"/>
      <c r="RZI95" s="187"/>
      <c r="RZM95" s="187"/>
      <c r="RZQ95" s="187"/>
      <c r="RZU95" s="187"/>
      <c r="RZY95" s="187"/>
      <c r="SAC95" s="187"/>
      <c r="SAG95" s="187"/>
      <c r="SAK95" s="187"/>
      <c r="SAO95" s="187"/>
      <c r="SAS95" s="187"/>
      <c r="SAW95" s="187"/>
      <c r="SBA95" s="187"/>
      <c r="SBE95" s="187"/>
      <c r="SBI95" s="187"/>
      <c r="SBM95" s="187"/>
      <c r="SBQ95" s="187"/>
      <c r="SBU95" s="187"/>
      <c r="SBY95" s="187"/>
      <c r="SCC95" s="187"/>
      <c r="SCG95" s="187"/>
      <c r="SCK95" s="187"/>
      <c r="SCO95" s="187"/>
      <c r="SCS95" s="187"/>
      <c r="SCW95" s="187"/>
      <c r="SDA95" s="187"/>
      <c r="SDE95" s="187"/>
      <c r="SDI95" s="187"/>
      <c r="SDM95" s="187"/>
      <c r="SDQ95" s="187"/>
      <c r="SDU95" s="187"/>
      <c r="SDY95" s="187"/>
      <c r="SEC95" s="187"/>
      <c r="SEG95" s="187"/>
      <c r="SEK95" s="187"/>
      <c r="SEO95" s="187"/>
      <c r="SES95" s="187"/>
      <c r="SEW95" s="187"/>
      <c r="SFA95" s="187"/>
      <c r="SFE95" s="187"/>
      <c r="SFI95" s="187"/>
      <c r="SFM95" s="187"/>
      <c r="SFQ95" s="187"/>
      <c r="SFU95" s="187"/>
      <c r="SFY95" s="187"/>
      <c r="SGC95" s="187"/>
      <c r="SGG95" s="187"/>
      <c r="SGK95" s="187"/>
      <c r="SGO95" s="187"/>
      <c r="SGS95" s="187"/>
      <c r="SGW95" s="187"/>
      <c r="SHA95" s="187"/>
      <c r="SHE95" s="187"/>
      <c r="SHI95" s="187"/>
      <c r="SHM95" s="187"/>
      <c r="SHQ95" s="187"/>
      <c r="SHU95" s="187"/>
      <c r="SHY95" s="187"/>
      <c r="SIC95" s="187"/>
      <c r="SIG95" s="187"/>
      <c r="SIK95" s="187"/>
      <c r="SIO95" s="187"/>
      <c r="SIS95" s="187"/>
      <c r="SIW95" s="187"/>
      <c r="SJA95" s="187"/>
      <c r="SJE95" s="187"/>
      <c r="SJI95" s="187"/>
      <c r="SJM95" s="187"/>
      <c r="SJQ95" s="187"/>
      <c r="SJU95" s="187"/>
      <c r="SJY95" s="187"/>
      <c r="SKC95" s="187"/>
      <c r="SKG95" s="187"/>
      <c r="SKK95" s="187"/>
      <c r="SKO95" s="187"/>
      <c r="SKS95" s="187"/>
      <c r="SKW95" s="187"/>
      <c r="SLA95" s="187"/>
      <c r="SLE95" s="187"/>
      <c r="SLI95" s="187"/>
      <c r="SLM95" s="187"/>
      <c r="SLQ95" s="187"/>
      <c r="SLU95" s="187"/>
      <c r="SLY95" s="187"/>
      <c r="SMC95" s="187"/>
      <c r="SMG95" s="187"/>
      <c r="SMK95" s="187"/>
      <c r="SMO95" s="187"/>
      <c r="SMS95" s="187"/>
      <c r="SMW95" s="187"/>
      <c r="SNA95" s="187"/>
      <c r="SNE95" s="187"/>
      <c r="SNI95" s="187"/>
      <c r="SNM95" s="187"/>
      <c r="SNQ95" s="187"/>
      <c r="SNU95" s="187"/>
      <c r="SNY95" s="187"/>
      <c r="SOC95" s="187"/>
      <c r="SOG95" s="187"/>
      <c r="SOK95" s="187"/>
      <c r="SOO95" s="187"/>
      <c r="SOS95" s="187"/>
      <c r="SOW95" s="187"/>
      <c r="SPA95" s="187"/>
      <c r="SPE95" s="187"/>
      <c r="SPI95" s="187"/>
      <c r="SPM95" s="187"/>
      <c r="SPQ95" s="187"/>
      <c r="SPU95" s="187"/>
      <c r="SPY95" s="187"/>
      <c r="SQC95" s="187"/>
      <c r="SQG95" s="187"/>
      <c r="SQK95" s="187"/>
      <c r="SQO95" s="187"/>
      <c r="SQS95" s="187"/>
      <c r="SQW95" s="187"/>
      <c r="SRA95" s="187"/>
      <c r="SRE95" s="187"/>
      <c r="SRI95" s="187"/>
      <c r="SRM95" s="187"/>
      <c r="SRQ95" s="187"/>
      <c r="SRU95" s="187"/>
      <c r="SRY95" s="187"/>
      <c r="SSC95" s="187"/>
      <c r="SSG95" s="187"/>
      <c r="SSK95" s="187"/>
      <c r="SSO95" s="187"/>
      <c r="SSS95" s="187"/>
      <c r="SSW95" s="187"/>
      <c r="STA95" s="187"/>
      <c r="STE95" s="187"/>
      <c r="STI95" s="187"/>
      <c r="STM95" s="187"/>
      <c r="STQ95" s="187"/>
      <c r="STU95" s="187"/>
      <c r="STY95" s="187"/>
      <c r="SUC95" s="187"/>
      <c r="SUG95" s="187"/>
      <c r="SUK95" s="187"/>
      <c r="SUO95" s="187"/>
      <c r="SUS95" s="187"/>
      <c r="SUW95" s="187"/>
      <c r="SVA95" s="187"/>
      <c r="SVE95" s="187"/>
      <c r="SVI95" s="187"/>
      <c r="SVM95" s="187"/>
      <c r="SVQ95" s="187"/>
      <c r="SVU95" s="187"/>
      <c r="SVY95" s="187"/>
      <c r="SWC95" s="187"/>
      <c r="SWG95" s="187"/>
      <c r="SWK95" s="187"/>
      <c r="SWO95" s="187"/>
      <c r="SWS95" s="187"/>
      <c r="SWW95" s="187"/>
      <c r="SXA95" s="187"/>
      <c r="SXE95" s="187"/>
      <c r="SXI95" s="187"/>
      <c r="SXM95" s="187"/>
      <c r="SXQ95" s="187"/>
      <c r="SXU95" s="187"/>
      <c r="SXY95" s="187"/>
      <c r="SYC95" s="187"/>
      <c r="SYG95" s="187"/>
      <c r="SYK95" s="187"/>
      <c r="SYO95" s="187"/>
      <c r="SYS95" s="187"/>
      <c r="SYW95" s="187"/>
      <c r="SZA95" s="187"/>
      <c r="SZE95" s="187"/>
      <c r="SZI95" s="187"/>
      <c r="SZM95" s="187"/>
      <c r="SZQ95" s="187"/>
      <c r="SZU95" s="187"/>
      <c r="SZY95" s="187"/>
      <c r="TAC95" s="187"/>
      <c r="TAG95" s="187"/>
      <c r="TAK95" s="187"/>
      <c r="TAO95" s="187"/>
      <c r="TAS95" s="187"/>
      <c r="TAW95" s="187"/>
      <c r="TBA95" s="187"/>
      <c r="TBE95" s="187"/>
      <c r="TBI95" s="187"/>
      <c r="TBM95" s="187"/>
      <c r="TBQ95" s="187"/>
      <c r="TBU95" s="187"/>
      <c r="TBY95" s="187"/>
      <c r="TCC95" s="187"/>
      <c r="TCG95" s="187"/>
      <c r="TCK95" s="187"/>
      <c r="TCO95" s="187"/>
      <c r="TCS95" s="187"/>
      <c r="TCW95" s="187"/>
      <c r="TDA95" s="187"/>
      <c r="TDE95" s="187"/>
      <c r="TDI95" s="187"/>
      <c r="TDM95" s="187"/>
      <c r="TDQ95" s="187"/>
      <c r="TDU95" s="187"/>
      <c r="TDY95" s="187"/>
      <c r="TEC95" s="187"/>
      <c r="TEG95" s="187"/>
      <c r="TEK95" s="187"/>
      <c r="TEO95" s="187"/>
      <c r="TES95" s="187"/>
      <c r="TEW95" s="187"/>
      <c r="TFA95" s="187"/>
      <c r="TFE95" s="187"/>
      <c r="TFI95" s="187"/>
      <c r="TFM95" s="187"/>
      <c r="TFQ95" s="187"/>
      <c r="TFU95" s="187"/>
      <c r="TFY95" s="187"/>
      <c r="TGC95" s="187"/>
      <c r="TGG95" s="187"/>
      <c r="TGK95" s="187"/>
      <c r="TGO95" s="187"/>
      <c r="TGS95" s="187"/>
      <c r="TGW95" s="187"/>
      <c r="THA95" s="187"/>
      <c r="THE95" s="187"/>
      <c r="THI95" s="187"/>
      <c r="THM95" s="187"/>
      <c r="THQ95" s="187"/>
      <c r="THU95" s="187"/>
      <c r="THY95" s="187"/>
      <c r="TIC95" s="187"/>
      <c r="TIG95" s="187"/>
      <c r="TIK95" s="187"/>
      <c r="TIO95" s="187"/>
      <c r="TIS95" s="187"/>
      <c r="TIW95" s="187"/>
      <c r="TJA95" s="187"/>
      <c r="TJE95" s="187"/>
      <c r="TJI95" s="187"/>
      <c r="TJM95" s="187"/>
      <c r="TJQ95" s="187"/>
      <c r="TJU95" s="187"/>
      <c r="TJY95" s="187"/>
      <c r="TKC95" s="187"/>
      <c r="TKG95" s="187"/>
      <c r="TKK95" s="187"/>
      <c r="TKO95" s="187"/>
      <c r="TKS95" s="187"/>
      <c r="TKW95" s="187"/>
      <c r="TLA95" s="187"/>
      <c r="TLE95" s="187"/>
      <c r="TLI95" s="187"/>
      <c r="TLM95" s="187"/>
      <c r="TLQ95" s="187"/>
      <c r="TLU95" s="187"/>
      <c r="TLY95" s="187"/>
      <c r="TMC95" s="187"/>
      <c r="TMG95" s="187"/>
      <c r="TMK95" s="187"/>
      <c r="TMO95" s="187"/>
      <c r="TMS95" s="187"/>
      <c r="TMW95" s="187"/>
      <c r="TNA95" s="187"/>
      <c r="TNE95" s="187"/>
      <c r="TNI95" s="187"/>
      <c r="TNM95" s="187"/>
      <c r="TNQ95" s="187"/>
      <c r="TNU95" s="187"/>
      <c r="TNY95" s="187"/>
      <c r="TOC95" s="187"/>
      <c r="TOG95" s="187"/>
      <c r="TOK95" s="187"/>
      <c r="TOO95" s="187"/>
      <c r="TOS95" s="187"/>
      <c r="TOW95" s="187"/>
      <c r="TPA95" s="187"/>
      <c r="TPE95" s="187"/>
      <c r="TPI95" s="187"/>
      <c r="TPM95" s="187"/>
      <c r="TPQ95" s="187"/>
      <c r="TPU95" s="187"/>
      <c r="TPY95" s="187"/>
      <c r="TQC95" s="187"/>
      <c r="TQG95" s="187"/>
      <c r="TQK95" s="187"/>
      <c r="TQO95" s="187"/>
      <c r="TQS95" s="187"/>
      <c r="TQW95" s="187"/>
      <c r="TRA95" s="187"/>
      <c r="TRE95" s="187"/>
      <c r="TRI95" s="187"/>
      <c r="TRM95" s="187"/>
      <c r="TRQ95" s="187"/>
      <c r="TRU95" s="187"/>
      <c r="TRY95" s="187"/>
      <c r="TSC95" s="187"/>
      <c r="TSG95" s="187"/>
      <c r="TSK95" s="187"/>
      <c r="TSO95" s="187"/>
      <c r="TSS95" s="187"/>
      <c r="TSW95" s="187"/>
      <c r="TTA95" s="187"/>
      <c r="TTE95" s="187"/>
      <c r="TTI95" s="187"/>
      <c r="TTM95" s="187"/>
      <c r="TTQ95" s="187"/>
      <c r="TTU95" s="187"/>
      <c r="TTY95" s="187"/>
      <c r="TUC95" s="187"/>
      <c r="TUG95" s="187"/>
      <c r="TUK95" s="187"/>
      <c r="TUO95" s="187"/>
      <c r="TUS95" s="187"/>
      <c r="TUW95" s="187"/>
      <c r="TVA95" s="187"/>
      <c r="TVE95" s="187"/>
      <c r="TVI95" s="187"/>
      <c r="TVM95" s="187"/>
      <c r="TVQ95" s="187"/>
      <c r="TVU95" s="187"/>
      <c r="TVY95" s="187"/>
      <c r="TWC95" s="187"/>
      <c r="TWG95" s="187"/>
      <c r="TWK95" s="187"/>
      <c r="TWO95" s="187"/>
      <c r="TWS95" s="187"/>
      <c r="TWW95" s="187"/>
      <c r="TXA95" s="187"/>
      <c r="TXE95" s="187"/>
      <c r="TXI95" s="187"/>
      <c r="TXM95" s="187"/>
      <c r="TXQ95" s="187"/>
      <c r="TXU95" s="187"/>
      <c r="TXY95" s="187"/>
      <c r="TYC95" s="187"/>
      <c r="TYG95" s="187"/>
      <c r="TYK95" s="187"/>
      <c r="TYO95" s="187"/>
      <c r="TYS95" s="187"/>
      <c r="TYW95" s="187"/>
      <c r="TZA95" s="187"/>
      <c r="TZE95" s="187"/>
      <c r="TZI95" s="187"/>
      <c r="TZM95" s="187"/>
      <c r="TZQ95" s="187"/>
      <c r="TZU95" s="187"/>
      <c r="TZY95" s="187"/>
      <c r="UAC95" s="187"/>
      <c r="UAG95" s="187"/>
      <c r="UAK95" s="187"/>
      <c r="UAO95" s="187"/>
      <c r="UAS95" s="187"/>
      <c r="UAW95" s="187"/>
      <c r="UBA95" s="187"/>
      <c r="UBE95" s="187"/>
      <c r="UBI95" s="187"/>
      <c r="UBM95" s="187"/>
      <c r="UBQ95" s="187"/>
      <c r="UBU95" s="187"/>
      <c r="UBY95" s="187"/>
      <c r="UCC95" s="187"/>
      <c r="UCG95" s="187"/>
      <c r="UCK95" s="187"/>
      <c r="UCO95" s="187"/>
      <c r="UCS95" s="187"/>
      <c r="UCW95" s="187"/>
      <c r="UDA95" s="187"/>
      <c r="UDE95" s="187"/>
      <c r="UDI95" s="187"/>
      <c r="UDM95" s="187"/>
      <c r="UDQ95" s="187"/>
      <c r="UDU95" s="187"/>
      <c r="UDY95" s="187"/>
      <c r="UEC95" s="187"/>
      <c r="UEG95" s="187"/>
      <c r="UEK95" s="187"/>
      <c r="UEO95" s="187"/>
      <c r="UES95" s="187"/>
      <c r="UEW95" s="187"/>
      <c r="UFA95" s="187"/>
      <c r="UFE95" s="187"/>
      <c r="UFI95" s="187"/>
      <c r="UFM95" s="187"/>
      <c r="UFQ95" s="187"/>
      <c r="UFU95" s="187"/>
      <c r="UFY95" s="187"/>
      <c r="UGC95" s="187"/>
      <c r="UGG95" s="187"/>
      <c r="UGK95" s="187"/>
      <c r="UGO95" s="187"/>
      <c r="UGS95" s="187"/>
      <c r="UGW95" s="187"/>
      <c r="UHA95" s="187"/>
      <c r="UHE95" s="187"/>
      <c r="UHI95" s="187"/>
      <c r="UHM95" s="187"/>
      <c r="UHQ95" s="187"/>
      <c r="UHU95" s="187"/>
      <c r="UHY95" s="187"/>
      <c r="UIC95" s="187"/>
      <c r="UIG95" s="187"/>
      <c r="UIK95" s="187"/>
      <c r="UIO95" s="187"/>
      <c r="UIS95" s="187"/>
      <c r="UIW95" s="187"/>
      <c r="UJA95" s="187"/>
      <c r="UJE95" s="187"/>
      <c r="UJI95" s="187"/>
      <c r="UJM95" s="187"/>
      <c r="UJQ95" s="187"/>
      <c r="UJU95" s="187"/>
      <c r="UJY95" s="187"/>
      <c r="UKC95" s="187"/>
      <c r="UKG95" s="187"/>
      <c r="UKK95" s="187"/>
      <c r="UKO95" s="187"/>
      <c r="UKS95" s="187"/>
      <c r="UKW95" s="187"/>
      <c r="ULA95" s="187"/>
      <c r="ULE95" s="187"/>
      <c r="ULI95" s="187"/>
      <c r="ULM95" s="187"/>
      <c r="ULQ95" s="187"/>
      <c r="ULU95" s="187"/>
      <c r="ULY95" s="187"/>
      <c r="UMC95" s="187"/>
      <c r="UMG95" s="187"/>
      <c r="UMK95" s="187"/>
      <c r="UMO95" s="187"/>
      <c r="UMS95" s="187"/>
      <c r="UMW95" s="187"/>
      <c r="UNA95" s="187"/>
      <c r="UNE95" s="187"/>
      <c r="UNI95" s="187"/>
      <c r="UNM95" s="187"/>
      <c r="UNQ95" s="187"/>
      <c r="UNU95" s="187"/>
      <c r="UNY95" s="187"/>
      <c r="UOC95" s="187"/>
      <c r="UOG95" s="187"/>
      <c r="UOK95" s="187"/>
      <c r="UOO95" s="187"/>
      <c r="UOS95" s="187"/>
      <c r="UOW95" s="187"/>
      <c r="UPA95" s="187"/>
      <c r="UPE95" s="187"/>
      <c r="UPI95" s="187"/>
      <c r="UPM95" s="187"/>
      <c r="UPQ95" s="187"/>
      <c r="UPU95" s="187"/>
      <c r="UPY95" s="187"/>
      <c r="UQC95" s="187"/>
      <c r="UQG95" s="187"/>
      <c r="UQK95" s="187"/>
      <c r="UQO95" s="187"/>
      <c r="UQS95" s="187"/>
      <c r="UQW95" s="187"/>
      <c r="URA95" s="187"/>
      <c r="URE95" s="187"/>
      <c r="URI95" s="187"/>
      <c r="URM95" s="187"/>
      <c r="URQ95" s="187"/>
      <c r="URU95" s="187"/>
      <c r="URY95" s="187"/>
      <c r="USC95" s="187"/>
      <c r="USG95" s="187"/>
      <c r="USK95" s="187"/>
      <c r="USO95" s="187"/>
      <c r="USS95" s="187"/>
      <c r="USW95" s="187"/>
      <c r="UTA95" s="187"/>
      <c r="UTE95" s="187"/>
      <c r="UTI95" s="187"/>
      <c r="UTM95" s="187"/>
      <c r="UTQ95" s="187"/>
      <c r="UTU95" s="187"/>
      <c r="UTY95" s="187"/>
      <c r="UUC95" s="187"/>
      <c r="UUG95" s="187"/>
      <c r="UUK95" s="187"/>
      <c r="UUO95" s="187"/>
      <c r="UUS95" s="187"/>
      <c r="UUW95" s="187"/>
      <c r="UVA95" s="187"/>
      <c r="UVE95" s="187"/>
      <c r="UVI95" s="187"/>
      <c r="UVM95" s="187"/>
      <c r="UVQ95" s="187"/>
      <c r="UVU95" s="187"/>
      <c r="UVY95" s="187"/>
      <c r="UWC95" s="187"/>
      <c r="UWG95" s="187"/>
      <c r="UWK95" s="187"/>
      <c r="UWO95" s="187"/>
      <c r="UWS95" s="187"/>
      <c r="UWW95" s="187"/>
      <c r="UXA95" s="187"/>
      <c r="UXE95" s="187"/>
      <c r="UXI95" s="187"/>
      <c r="UXM95" s="187"/>
      <c r="UXQ95" s="187"/>
      <c r="UXU95" s="187"/>
      <c r="UXY95" s="187"/>
      <c r="UYC95" s="187"/>
      <c r="UYG95" s="187"/>
      <c r="UYK95" s="187"/>
      <c r="UYO95" s="187"/>
      <c r="UYS95" s="187"/>
      <c r="UYW95" s="187"/>
      <c r="UZA95" s="187"/>
      <c r="UZE95" s="187"/>
      <c r="UZI95" s="187"/>
      <c r="UZM95" s="187"/>
      <c r="UZQ95" s="187"/>
      <c r="UZU95" s="187"/>
      <c r="UZY95" s="187"/>
      <c r="VAC95" s="187"/>
      <c r="VAG95" s="187"/>
      <c r="VAK95" s="187"/>
      <c r="VAO95" s="187"/>
      <c r="VAS95" s="187"/>
      <c r="VAW95" s="187"/>
      <c r="VBA95" s="187"/>
      <c r="VBE95" s="187"/>
      <c r="VBI95" s="187"/>
      <c r="VBM95" s="187"/>
      <c r="VBQ95" s="187"/>
      <c r="VBU95" s="187"/>
      <c r="VBY95" s="187"/>
      <c r="VCC95" s="187"/>
      <c r="VCG95" s="187"/>
      <c r="VCK95" s="187"/>
      <c r="VCO95" s="187"/>
      <c r="VCS95" s="187"/>
      <c r="VCW95" s="187"/>
      <c r="VDA95" s="187"/>
      <c r="VDE95" s="187"/>
      <c r="VDI95" s="187"/>
      <c r="VDM95" s="187"/>
      <c r="VDQ95" s="187"/>
      <c r="VDU95" s="187"/>
      <c r="VDY95" s="187"/>
      <c r="VEC95" s="187"/>
      <c r="VEG95" s="187"/>
      <c r="VEK95" s="187"/>
      <c r="VEO95" s="187"/>
      <c r="VES95" s="187"/>
      <c r="VEW95" s="187"/>
      <c r="VFA95" s="187"/>
      <c r="VFE95" s="187"/>
      <c r="VFI95" s="187"/>
      <c r="VFM95" s="187"/>
      <c r="VFQ95" s="187"/>
      <c r="VFU95" s="187"/>
      <c r="VFY95" s="187"/>
      <c r="VGC95" s="187"/>
      <c r="VGG95" s="187"/>
      <c r="VGK95" s="187"/>
      <c r="VGO95" s="187"/>
      <c r="VGS95" s="187"/>
      <c r="VGW95" s="187"/>
      <c r="VHA95" s="187"/>
      <c r="VHE95" s="187"/>
      <c r="VHI95" s="187"/>
      <c r="VHM95" s="187"/>
      <c r="VHQ95" s="187"/>
      <c r="VHU95" s="187"/>
      <c r="VHY95" s="187"/>
      <c r="VIC95" s="187"/>
      <c r="VIG95" s="187"/>
      <c r="VIK95" s="187"/>
      <c r="VIO95" s="187"/>
      <c r="VIS95" s="187"/>
      <c r="VIW95" s="187"/>
      <c r="VJA95" s="187"/>
      <c r="VJE95" s="187"/>
      <c r="VJI95" s="187"/>
      <c r="VJM95" s="187"/>
      <c r="VJQ95" s="187"/>
      <c r="VJU95" s="187"/>
      <c r="VJY95" s="187"/>
      <c r="VKC95" s="187"/>
      <c r="VKG95" s="187"/>
      <c r="VKK95" s="187"/>
      <c r="VKO95" s="187"/>
      <c r="VKS95" s="187"/>
      <c r="VKW95" s="187"/>
      <c r="VLA95" s="187"/>
      <c r="VLE95" s="187"/>
      <c r="VLI95" s="187"/>
      <c r="VLM95" s="187"/>
      <c r="VLQ95" s="187"/>
      <c r="VLU95" s="187"/>
      <c r="VLY95" s="187"/>
      <c r="VMC95" s="187"/>
      <c r="VMG95" s="187"/>
      <c r="VMK95" s="187"/>
      <c r="VMO95" s="187"/>
      <c r="VMS95" s="187"/>
      <c r="VMW95" s="187"/>
      <c r="VNA95" s="187"/>
      <c r="VNE95" s="187"/>
      <c r="VNI95" s="187"/>
      <c r="VNM95" s="187"/>
      <c r="VNQ95" s="187"/>
      <c r="VNU95" s="187"/>
      <c r="VNY95" s="187"/>
      <c r="VOC95" s="187"/>
      <c r="VOG95" s="187"/>
      <c r="VOK95" s="187"/>
      <c r="VOO95" s="187"/>
      <c r="VOS95" s="187"/>
      <c r="VOW95" s="187"/>
      <c r="VPA95" s="187"/>
      <c r="VPE95" s="187"/>
      <c r="VPI95" s="187"/>
      <c r="VPM95" s="187"/>
      <c r="VPQ95" s="187"/>
      <c r="VPU95" s="187"/>
      <c r="VPY95" s="187"/>
      <c r="VQC95" s="187"/>
      <c r="VQG95" s="187"/>
      <c r="VQK95" s="187"/>
      <c r="VQO95" s="187"/>
      <c r="VQS95" s="187"/>
      <c r="VQW95" s="187"/>
      <c r="VRA95" s="187"/>
      <c r="VRE95" s="187"/>
      <c r="VRI95" s="187"/>
      <c r="VRM95" s="187"/>
      <c r="VRQ95" s="187"/>
      <c r="VRU95" s="187"/>
      <c r="VRY95" s="187"/>
      <c r="VSC95" s="187"/>
      <c r="VSG95" s="187"/>
      <c r="VSK95" s="187"/>
      <c r="VSO95" s="187"/>
      <c r="VSS95" s="187"/>
      <c r="VSW95" s="187"/>
      <c r="VTA95" s="187"/>
      <c r="VTE95" s="187"/>
      <c r="VTI95" s="187"/>
      <c r="VTM95" s="187"/>
      <c r="VTQ95" s="187"/>
      <c r="VTU95" s="187"/>
      <c r="VTY95" s="187"/>
      <c r="VUC95" s="187"/>
      <c r="VUG95" s="187"/>
      <c r="VUK95" s="187"/>
      <c r="VUO95" s="187"/>
      <c r="VUS95" s="187"/>
      <c r="VUW95" s="187"/>
      <c r="VVA95" s="187"/>
      <c r="VVE95" s="187"/>
      <c r="VVI95" s="187"/>
      <c r="VVM95" s="187"/>
      <c r="VVQ95" s="187"/>
      <c r="VVU95" s="187"/>
      <c r="VVY95" s="187"/>
      <c r="VWC95" s="187"/>
      <c r="VWG95" s="187"/>
      <c r="VWK95" s="187"/>
      <c r="VWO95" s="187"/>
      <c r="VWS95" s="187"/>
      <c r="VWW95" s="187"/>
      <c r="VXA95" s="187"/>
      <c r="VXE95" s="187"/>
      <c r="VXI95" s="187"/>
      <c r="VXM95" s="187"/>
      <c r="VXQ95" s="187"/>
      <c r="VXU95" s="187"/>
      <c r="VXY95" s="187"/>
      <c r="VYC95" s="187"/>
      <c r="VYG95" s="187"/>
      <c r="VYK95" s="187"/>
      <c r="VYO95" s="187"/>
      <c r="VYS95" s="187"/>
      <c r="VYW95" s="187"/>
      <c r="VZA95" s="187"/>
      <c r="VZE95" s="187"/>
      <c r="VZI95" s="187"/>
      <c r="VZM95" s="187"/>
      <c r="VZQ95" s="187"/>
      <c r="VZU95" s="187"/>
      <c r="VZY95" s="187"/>
      <c r="WAC95" s="187"/>
      <c r="WAG95" s="187"/>
      <c r="WAK95" s="187"/>
      <c r="WAO95" s="187"/>
      <c r="WAS95" s="187"/>
      <c r="WAW95" s="187"/>
      <c r="WBA95" s="187"/>
      <c r="WBE95" s="187"/>
      <c r="WBI95" s="187"/>
      <c r="WBM95" s="187"/>
      <c r="WBQ95" s="187"/>
      <c r="WBU95" s="187"/>
      <c r="WBY95" s="187"/>
      <c r="WCC95" s="187"/>
      <c r="WCG95" s="187"/>
      <c r="WCK95" s="187"/>
      <c r="WCO95" s="187"/>
      <c r="WCS95" s="187"/>
      <c r="WCW95" s="187"/>
      <c r="WDA95" s="187"/>
      <c r="WDE95" s="187"/>
      <c r="WDI95" s="187"/>
      <c r="WDM95" s="187"/>
      <c r="WDQ95" s="187"/>
      <c r="WDU95" s="187"/>
      <c r="WDY95" s="187"/>
      <c r="WEC95" s="187"/>
      <c r="WEG95" s="187"/>
      <c r="WEK95" s="187"/>
      <c r="WEO95" s="187"/>
      <c r="WES95" s="187"/>
      <c r="WEW95" s="187"/>
      <c r="WFA95" s="187"/>
      <c r="WFE95" s="187"/>
      <c r="WFI95" s="187"/>
      <c r="WFM95" s="187"/>
      <c r="WFQ95" s="187"/>
      <c r="WFU95" s="187"/>
      <c r="WFY95" s="187"/>
      <c r="WGC95" s="187"/>
      <c r="WGG95" s="187"/>
      <c r="WGK95" s="187"/>
      <c r="WGO95" s="187"/>
      <c r="WGS95" s="187"/>
      <c r="WGW95" s="187"/>
      <c r="WHA95" s="187"/>
      <c r="WHE95" s="187"/>
      <c r="WHI95" s="187"/>
      <c r="WHM95" s="187"/>
      <c r="WHQ95" s="187"/>
      <c r="WHU95" s="187"/>
      <c r="WHY95" s="187"/>
      <c r="WIC95" s="187"/>
      <c r="WIG95" s="187"/>
      <c r="WIK95" s="187"/>
      <c r="WIO95" s="187"/>
      <c r="WIS95" s="187"/>
      <c r="WIW95" s="187"/>
      <c r="WJA95" s="187"/>
      <c r="WJE95" s="187"/>
      <c r="WJI95" s="187"/>
      <c r="WJM95" s="187"/>
      <c r="WJQ95" s="187"/>
      <c r="WJU95" s="187"/>
      <c r="WJY95" s="187"/>
      <c r="WKC95" s="187"/>
      <c r="WKG95" s="187"/>
      <c r="WKK95" s="187"/>
      <c r="WKO95" s="187"/>
      <c r="WKS95" s="187"/>
      <c r="WKW95" s="187"/>
      <c r="WLA95" s="187"/>
      <c r="WLE95" s="187"/>
      <c r="WLI95" s="187"/>
      <c r="WLM95" s="187"/>
      <c r="WLQ95" s="187"/>
      <c r="WLU95" s="187"/>
      <c r="WLY95" s="187"/>
      <c r="WMC95" s="187"/>
      <c r="WMG95" s="187"/>
      <c r="WMK95" s="187"/>
      <c r="WMO95" s="187"/>
      <c r="WMS95" s="187"/>
      <c r="WMW95" s="187"/>
      <c r="WNA95" s="187"/>
      <c r="WNE95" s="187"/>
      <c r="WNI95" s="187"/>
      <c r="WNM95" s="187"/>
      <c r="WNQ95" s="187"/>
      <c r="WNU95" s="187"/>
      <c r="WNY95" s="187"/>
      <c r="WOC95" s="187"/>
      <c r="WOG95" s="187"/>
      <c r="WOK95" s="187"/>
      <c r="WOO95" s="187"/>
      <c r="WOS95" s="187"/>
      <c r="WOW95" s="187"/>
      <c r="WPA95" s="187"/>
      <c r="WPE95" s="187"/>
      <c r="WPI95" s="187"/>
      <c r="WPM95" s="187"/>
      <c r="WPQ95" s="187"/>
      <c r="WPU95" s="187"/>
      <c r="WPY95" s="187"/>
      <c r="WQC95" s="187"/>
      <c r="WQG95" s="187"/>
      <c r="WQK95" s="187"/>
      <c r="WQO95" s="187"/>
      <c r="WQS95" s="187"/>
      <c r="WQW95" s="187"/>
      <c r="WRA95" s="187"/>
      <c r="WRE95" s="187"/>
      <c r="WRI95" s="187"/>
      <c r="WRM95" s="187"/>
      <c r="WRQ95" s="187"/>
      <c r="WRU95" s="187"/>
      <c r="WRY95" s="187"/>
      <c r="WSC95" s="187"/>
      <c r="WSG95" s="187"/>
      <c r="WSK95" s="187"/>
      <c r="WSO95" s="187"/>
      <c r="WSS95" s="187"/>
      <c r="WSW95" s="187"/>
      <c r="WTA95" s="187"/>
      <c r="WTE95" s="187"/>
      <c r="WTI95" s="187"/>
      <c r="WTM95" s="187"/>
      <c r="WTQ95" s="187"/>
      <c r="WTU95" s="187"/>
      <c r="WTY95" s="187"/>
      <c r="WUC95" s="187"/>
      <c r="WUG95" s="187"/>
      <c r="WUK95" s="187"/>
      <c r="WUO95" s="187"/>
      <c r="WUS95" s="187"/>
      <c r="WUW95" s="187"/>
      <c r="WVA95" s="187"/>
      <c r="WVE95" s="187"/>
      <c r="WVI95" s="187"/>
      <c r="WVM95" s="187"/>
      <c r="WVQ95" s="187"/>
      <c r="WVU95" s="187"/>
      <c r="WVY95" s="187"/>
      <c r="WWC95" s="187"/>
      <c r="WWG95" s="187"/>
      <c r="WWK95" s="187"/>
      <c r="WWO95" s="187"/>
      <c r="WWS95" s="187"/>
      <c r="WWW95" s="187"/>
      <c r="WXA95" s="187"/>
      <c r="WXE95" s="187"/>
      <c r="WXI95" s="187"/>
      <c r="WXM95" s="187"/>
      <c r="WXQ95" s="187"/>
      <c r="WXU95" s="187"/>
      <c r="WXY95" s="187"/>
      <c r="WYC95" s="187"/>
      <c r="WYG95" s="187"/>
      <c r="WYK95" s="187"/>
      <c r="WYO95" s="187"/>
      <c r="WYS95" s="187"/>
      <c r="WYW95" s="187"/>
      <c r="WZA95" s="187"/>
      <c r="WZE95" s="187"/>
      <c r="WZI95" s="187"/>
      <c r="WZM95" s="187"/>
      <c r="WZQ95" s="187"/>
      <c r="WZU95" s="187"/>
      <c r="WZY95" s="187"/>
      <c r="XAC95" s="187"/>
      <c r="XAG95" s="187"/>
      <c r="XAK95" s="187"/>
      <c r="XAO95" s="187"/>
      <c r="XAS95" s="187"/>
      <c r="XAW95" s="187"/>
      <c r="XBA95" s="187"/>
      <c r="XBE95" s="187"/>
      <c r="XBI95" s="187"/>
      <c r="XBM95" s="187"/>
      <c r="XBQ95" s="187"/>
      <c r="XBU95" s="187"/>
      <c r="XBY95" s="187"/>
      <c r="XCC95" s="187"/>
      <c r="XCG95" s="187"/>
      <c r="XCK95" s="187"/>
      <c r="XCO95" s="187"/>
      <c r="XCS95" s="187"/>
      <c r="XCW95" s="187"/>
      <c r="XDA95" s="187"/>
      <c r="XDE95" s="187"/>
      <c r="XDI95" s="187"/>
      <c r="XDM95" s="187"/>
      <c r="XDQ95" s="187"/>
      <c r="XDU95" s="187"/>
      <c r="XDY95" s="187"/>
      <c r="XEC95" s="187"/>
      <c r="XEG95" s="187"/>
      <c r="XEK95" s="187"/>
      <c r="XEO95" s="187"/>
      <c r="XES95" s="187"/>
      <c r="XEW95" s="187"/>
      <c r="XFA95" s="187"/>
    </row>
    <row r="96" spans="1:1021 1025:2045 2049:3069 3073:4093 4097:5117 5121:6141 6145:7165 7169:8189 8193:9213 9217:10237 10241:11261 11265:12285 12289:13309 13313:14333 14337:15357 15361:16381">
      <c r="A96" s="187">
        <v>4</v>
      </c>
      <c r="B96" s="243">
        <v>3</v>
      </c>
      <c r="C96" s="243">
        <v>1</v>
      </c>
      <c r="D96" s="243">
        <v>41027</v>
      </c>
      <c r="E96" s="243" t="s">
        <v>354</v>
      </c>
      <c r="F96" s="194"/>
      <c r="G96" s="245"/>
      <c r="H96" s="245">
        <v>0</v>
      </c>
      <c r="I96" s="194"/>
    </row>
    <row r="97" spans="1:9" ht="15">
      <c r="A97" s="187">
        <v>4</v>
      </c>
      <c r="B97" s="193">
        <v>3</v>
      </c>
      <c r="C97" s="193">
        <v>1</v>
      </c>
      <c r="D97" s="193">
        <v>41028</v>
      </c>
      <c r="E97" s="193" t="s">
        <v>355</v>
      </c>
      <c r="F97" s="186">
        <v>12000</v>
      </c>
      <c r="G97" s="193">
        <v>39130</v>
      </c>
      <c r="H97" s="193">
        <v>-27130</v>
      </c>
      <c r="I97" s="186"/>
    </row>
    <row r="98" spans="1:9">
      <c r="A98" s="187">
        <v>4</v>
      </c>
      <c r="B98" s="193">
        <v>3</v>
      </c>
      <c r="C98" s="193">
        <v>1</v>
      </c>
      <c r="D98" s="193">
        <v>41029</v>
      </c>
      <c r="E98" s="193" t="s">
        <v>356</v>
      </c>
      <c r="F98" s="194"/>
      <c r="G98" s="195"/>
      <c r="H98" s="195">
        <v>0</v>
      </c>
      <c r="I98" s="194"/>
    </row>
    <row r="99" spans="1:9">
      <c r="A99" s="187">
        <v>4</v>
      </c>
      <c r="B99" s="193">
        <v>3</v>
      </c>
      <c r="C99" s="193">
        <v>1</v>
      </c>
      <c r="D99" s="193">
        <v>41031</v>
      </c>
      <c r="E99" s="193" t="s">
        <v>357</v>
      </c>
      <c r="F99" s="194">
        <v>700000</v>
      </c>
      <c r="G99" s="195">
        <v>669016</v>
      </c>
      <c r="H99" s="195">
        <v>30984</v>
      </c>
      <c r="I99" s="194">
        <v>770550</v>
      </c>
    </row>
    <row r="100" spans="1:9" ht="15">
      <c r="A100" s="187">
        <v>4</v>
      </c>
      <c r="B100" s="193">
        <v>3</v>
      </c>
      <c r="C100" s="193">
        <v>1</v>
      </c>
      <c r="D100" s="193">
        <v>41032</v>
      </c>
      <c r="E100" s="193" t="s">
        <v>358</v>
      </c>
      <c r="F100" s="186">
        <v>500000</v>
      </c>
      <c r="G100" s="240">
        <v>438601</v>
      </c>
      <c r="H100" s="193">
        <v>61399</v>
      </c>
      <c r="I100" s="188">
        <v>529688</v>
      </c>
    </row>
    <row r="101" spans="1:9">
      <c r="A101" s="187">
        <v>4</v>
      </c>
      <c r="B101" s="193">
        <v>3</v>
      </c>
      <c r="C101" s="193">
        <v>1</v>
      </c>
      <c r="D101" s="193">
        <v>41033</v>
      </c>
      <c r="E101" s="193" t="s">
        <v>359</v>
      </c>
      <c r="F101" s="194">
        <v>400000</v>
      </c>
      <c r="G101" s="195">
        <v>794310</v>
      </c>
      <c r="H101" s="195">
        <v>-394310</v>
      </c>
      <c r="I101" s="194">
        <v>491532</v>
      </c>
    </row>
    <row r="102" spans="1:9" ht="15">
      <c r="A102" s="187">
        <v>4</v>
      </c>
      <c r="B102" s="193">
        <v>3</v>
      </c>
      <c r="C102" s="193">
        <v>1</v>
      </c>
      <c r="D102" s="193">
        <v>41034</v>
      </c>
      <c r="E102" s="193" t="s">
        <v>360</v>
      </c>
      <c r="F102" s="186">
        <v>700000</v>
      </c>
      <c r="G102" s="195">
        <v>632938</v>
      </c>
      <c r="H102" s="195">
        <v>67062</v>
      </c>
      <c r="I102" s="194">
        <v>721754</v>
      </c>
    </row>
    <row r="103" spans="1:9">
      <c r="A103" s="187">
        <v>4</v>
      </c>
      <c r="B103" s="193">
        <v>3</v>
      </c>
      <c r="C103" s="193">
        <v>1</v>
      </c>
      <c r="D103" s="193">
        <v>41035</v>
      </c>
      <c r="E103" s="193" t="s">
        <v>361</v>
      </c>
      <c r="F103" s="194">
        <v>2100000</v>
      </c>
      <c r="G103" s="195">
        <v>1214663</v>
      </c>
      <c r="H103" s="195">
        <v>885337</v>
      </c>
      <c r="I103" s="194">
        <v>2175936</v>
      </c>
    </row>
    <row r="104" spans="1:9">
      <c r="A104" s="187">
        <v>4</v>
      </c>
      <c r="B104" s="193">
        <v>3</v>
      </c>
      <c r="C104" s="193">
        <v>1</v>
      </c>
      <c r="D104" s="193">
        <v>41051</v>
      </c>
      <c r="E104" s="193" t="s">
        <v>362</v>
      </c>
      <c r="F104" s="194">
        <v>5400510</v>
      </c>
      <c r="G104" s="195">
        <v>7360034</v>
      </c>
      <c r="H104" s="195">
        <v>-1959524</v>
      </c>
      <c r="I104" s="194">
        <v>5472669</v>
      </c>
    </row>
    <row r="105" spans="1:9">
      <c r="A105" s="187">
        <v>4</v>
      </c>
      <c r="B105" s="193">
        <v>3</v>
      </c>
      <c r="C105" s="193">
        <v>1</v>
      </c>
      <c r="D105" s="193">
        <v>41052</v>
      </c>
      <c r="E105" s="193" t="s">
        <v>363</v>
      </c>
      <c r="F105" s="194">
        <v>1007000</v>
      </c>
      <c r="G105" s="195">
        <v>1314559</v>
      </c>
      <c r="H105" s="195">
        <v>-307559</v>
      </c>
      <c r="I105" s="194">
        <v>939986</v>
      </c>
    </row>
    <row r="106" spans="1:9">
      <c r="A106" s="187">
        <v>4</v>
      </c>
      <c r="B106" s="193">
        <v>3</v>
      </c>
      <c r="C106" s="193">
        <v>1</v>
      </c>
      <c r="D106" s="193">
        <v>41053</v>
      </c>
      <c r="E106" s="193" t="s">
        <v>364</v>
      </c>
      <c r="F106" s="194">
        <v>900000</v>
      </c>
      <c r="G106" s="195">
        <v>1066888</v>
      </c>
      <c r="H106" s="195">
        <v>-166888</v>
      </c>
      <c r="I106" s="194">
        <v>920649</v>
      </c>
    </row>
    <row r="107" spans="1:9">
      <c r="A107" s="187">
        <v>4</v>
      </c>
      <c r="B107" s="193">
        <v>3</v>
      </c>
      <c r="C107" s="193">
        <v>1</v>
      </c>
      <c r="D107" s="193">
        <v>41054</v>
      </c>
      <c r="E107" s="193" t="s">
        <v>365</v>
      </c>
      <c r="F107" s="194"/>
      <c r="G107" s="195"/>
      <c r="H107" s="195">
        <v>0</v>
      </c>
      <c r="I107" s="194">
        <v>769</v>
      </c>
    </row>
    <row r="108" spans="1:9" ht="15">
      <c r="A108" s="187">
        <v>4</v>
      </c>
      <c r="B108" s="193">
        <v>3</v>
      </c>
      <c r="C108" s="193">
        <v>1</v>
      </c>
      <c r="D108" s="193">
        <v>41055</v>
      </c>
      <c r="E108" s="193" t="s">
        <v>366</v>
      </c>
      <c r="F108" s="194">
        <v>150472</v>
      </c>
      <c r="G108" s="240">
        <v>138659</v>
      </c>
      <c r="H108" s="195">
        <v>11813</v>
      </c>
      <c r="I108" s="194">
        <v>51546</v>
      </c>
    </row>
    <row r="109" spans="1:9">
      <c r="A109" s="187">
        <v>4</v>
      </c>
      <c r="B109" s="193">
        <v>3</v>
      </c>
      <c r="C109" s="193">
        <v>1</v>
      </c>
      <c r="D109" s="193">
        <v>41056</v>
      </c>
      <c r="E109" s="193" t="s">
        <v>367</v>
      </c>
      <c r="F109" s="194">
        <v>1279250</v>
      </c>
      <c r="G109" s="195">
        <v>1133495</v>
      </c>
      <c r="H109" s="195">
        <v>145755</v>
      </c>
      <c r="I109" s="194"/>
    </row>
    <row r="110" spans="1:9">
      <c r="A110" s="187">
        <v>4</v>
      </c>
      <c r="B110" s="193">
        <v>3</v>
      </c>
      <c r="C110" s="193">
        <v>1</v>
      </c>
      <c r="D110" s="193">
        <v>41071</v>
      </c>
      <c r="E110" s="193" t="s">
        <v>368</v>
      </c>
      <c r="F110" s="194">
        <v>800000</v>
      </c>
      <c r="G110" s="195">
        <v>639753</v>
      </c>
      <c r="H110" s="195">
        <v>160247</v>
      </c>
      <c r="I110" s="194">
        <v>912622</v>
      </c>
    </row>
    <row r="111" spans="1:9">
      <c r="A111" s="187">
        <v>4</v>
      </c>
      <c r="B111" s="193">
        <v>3</v>
      </c>
      <c r="C111" s="193">
        <v>1</v>
      </c>
      <c r="D111" s="193">
        <v>41072</v>
      </c>
      <c r="E111" s="193" t="s">
        <v>369</v>
      </c>
      <c r="F111" s="194"/>
      <c r="G111" s="195">
        <v>137</v>
      </c>
      <c r="H111" s="195">
        <v>-137</v>
      </c>
      <c r="I111" s="194"/>
    </row>
    <row r="112" spans="1:9">
      <c r="A112" s="187">
        <v>4</v>
      </c>
      <c r="B112" s="193">
        <v>3</v>
      </c>
      <c r="C112" s="193">
        <v>1</v>
      </c>
      <c r="D112" s="193">
        <v>41073</v>
      </c>
      <c r="E112" s="193" t="s">
        <v>370</v>
      </c>
      <c r="F112" s="194">
        <v>18500000</v>
      </c>
      <c r="G112" s="195">
        <v>18806963</v>
      </c>
      <c r="H112" s="195">
        <v>-306963</v>
      </c>
      <c r="I112" s="194">
        <v>18226665</v>
      </c>
    </row>
    <row r="113" spans="1:9" ht="15">
      <c r="A113" s="187">
        <v>4</v>
      </c>
      <c r="B113" s="193">
        <v>3</v>
      </c>
      <c r="C113" s="193">
        <v>1</v>
      </c>
      <c r="D113" s="193">
        <v>41091</v>
      </c>
      <c r="E113" s="193" t="s">
        <v>371</v>
      </c>
      <c r="F113" s="194">
        <v>50000</v>
      </c>
      <c r="G113" s="240">
        <v>42080</v>
      </c>
      <c r="H113" s="195">
        <v>7920</v>
      </c>
      <c r="I113" s="186">
        <v>52101</v>
      </c>
    </row>
    <row r="114" spans="1:9" ht="15">
      <c r="A114" s="187">
        <v>4</v>
      </c>
      <c r="B114" s="193">
        <v>3</v>
      </c>
      <c r="C114" s="193">
        <v>1</v>
      </c>
      <c r="D114" s="193">
        <v>41111</v>
      </c>
      <c r="E114" s="193" t="s">
        <v>372</v>
      </c>
      <c r="F114" s="186">
        <v>182165</v>
      </c>
      <c r="G114" s="195">
        <v>260691</v>
      </c>
      <c r="H114" s="195">
        <v>-78526</v>
      </c>
      <c r="I114" s="194">
        <v>182165</v>
      </c>
    </row>
    <row r="115" spans="1:9">
      <c r="A115" s="187">
        <v>4</v>
      </c>
      <c r="B115" s="193">
        <v>3</v>
      </c>
      <c r="C115" s="193">
        <v>1</v>
      </c>
      <c r="D115" s="193">
        <v>41112</v>
      </c>
      <c r="E115" s="193" t="s">
        <v>373</v>
      </c>
      <c r="F115" s="194">
        <v>1412954</v>
      </c>
      <c r="G115" s="195">
        <v>1367678</v>
      </c>
      <c r="H115" s="195">
        <v>45276</v>
      </c>
      <c r="I115" s="194">
        <v>1412954</v>
      </c>
    </row>
    <row r="116" spans="1:9">
      <c r="A116" s="187">
        <v>4</v>
      </c>
      <c r="B116" s="193">
        <v>3</v>
      </c>
      <c r="C116" s="193">
        <v>1</v>
      </c>
      <c r="D116" s="193">
        <v>41151</v>
      </c>
      <c r="E116" s="193" t="s">
        <v>374</v>
      </c>
      <c r="F116" s="194">
        <v>900000</v>
      </c>
      <c r="G116" s="195">
        <v>664919</v>
      </c>
      <c r="H116" s="195">
        <v>235081</v>
      </c>
      <c r="I116" s="194">
        <v>997655</v>
      </c>
    </row>
    <row r="117" spans="1:9">
      <c r="A117" s="187">
        <v>4</v>
      </c>
      <c r="B117" s="193">
        <v>3</v>
      </c>
      <c r="C117" s="193">
        <v>1</v>
      </c>
      <c r="D117" s="193">
        <v>41171</v>
      </c>
      <c r="E117" s="193" t="s">
        <v>375</v>
      </c>
      <c r="F117" s="194">
        <v>4004780</v>
      </c>
      <c r="G117" s="195">
        <v>3579531</v>
      </c>
      <c r="H117" s="195">
        <v>425249</v>
      </c>
      <c r="I117" s="194">
        <v>4004780</v>
      </c>
    </row>
    <row r="118" spans="1:9">
      <c r="A118" s="187">
        <v>4</v>
      </c>
      <c r="B118" s="193">
        <v>3</v>
      </c>
      <c r="C118" s="193">
        <v>1</v>
      </c>
      <c r="D118" s="193">
        <v>41212</v>
      </c>
      <c r="E118" s="193" t="s">
        <v>376</v>
      </c>
      <c r="F118" s="194">
        <v>872080</v>
      </c>
      <c r="G118" s="195">
        <v>399569</v>
      </c>
      <c r="H118" s="195">
        <v>472512</v>
      </c>
      <c r="I118" s="194">
        <v>569224</v>
      </c>
    </row>
    <row r="119" spans="1:9">
      <c r="A119" s="187">
        <v>4</v>
      </c>
      <c r="B119" s="193">
        <v>3</v>
      </c>
      <c r="C119" s="193">
        <v>1</v>
      </c>
      <c r="D119" s="193">
        <v>41231</v>
      </c>
      <c r="E119" s="193" t="s">
        <v>377</v>
      </c>
      <c r="F119" s="194"/>
      <c r="G119" s="195"/>
      <c r="H119" s="195">
        <v>0</v>
      </c>
      <c r="I119" s="194"/>
    </row>
    <row r="120" spans="1:9">
      <c r="A120" s="187">
        <v>4</v>
      </c>
      <c r="B120" s="193">
        <v>3</v>
      </c>
      <c r="C120" s="193">
        <v>1</v>
      </c>
      <c r="D120" s="193">
        <v>41232</v>
      </c>
      <c r="E120" s="193" t="s">
        <v>378</v>
      </c>
      <c r="F120" s="194">
        <v>400000</v>
      </c>
      <c r="G120" s="195">
        <v>115104</v>
      </c>
      <c r="H120" s="195">
        <v>284896</v>
      </c>
      <c r="I120" s="194">
        <v>101721</v>
      </c>
    </row>
    <row r="121" spans="1:9">
      <c r="A121" s="187">
        <v>4</v>
      </c>
      <c r="B121" s="193">
        <v>3</v>
      </c>
      <c r="C121" s="193">
        <v>1</v>
      </c>
      <c r="D121" s="193">
        <v>41233</v>
      </c>
      <c r="E121" s="193" t="s">
        <v>379</v>
      </c>
      <c r="F121" s="194">
        <v>1000331</v>
      </c>
      <c r="G121" s="195"/>
      <c r="H121" s="195">
        <v>1000331</v>
      </c>
      <c r="I121" s="194"/>
    </row>
    <row r="122" spans="1:9">
      <c r="A122" s="187">
        <v>4</v>
      </c>
      <c r="B122" s="193">
        <v>3</v>
      </c>
      <c r="C122" s="193">
        <v>1</v>
      </c>
      <c r="D122" s="193">
        <v>41901</v>
      </c>
      <c r="E122" s="193" t="s">
        <v>380</v>
      </c>
      <c r="F122" s="194">
        <v>1088735</v>
      </c>
      <c r="G122" s="195">
        <v>1423743</v>
      </c>
      <c r="H122" s="195">
        <v>-335008</v>
      </c>
      <c r="I122" s="194">
        <v>1062891</v>
      </c>
    </row>
    <row r="123" spans="1:9">
      <c r="A123" s="187">
        <v>4</v>
      </c>
      <c r="B123" s="193">
        <v>3</v>
      </c>
      <c r="C123" s="193">
        <v>1</v>
      </c>
      <c r="D123" s="193">
        <v>41902</v>
      </c>
      <c r="E123" s="193" t="s">
        <v>381</v>
      </c>
      <c r="F123" s="194">
        <v>41860</v>
      </c>
      <c r="G123" s="195">
        <v>37496</v>
      </c>
      <c r="H123" s="195">
        <v>4364</v>
      </c>
      <c r="I123" s="194">
        <v>41673</v>
      </c>
    </row>
    <row r="124" spans="1:9" ht="15">
      <c r="A124" s="187">
        <v>4</v>
      </c>
      <c r="B124" s="193">
        <v>3</v>
      </c>
      <c r="C124" s="193">
        <v>1</v>
      </c>
      <c r="D124" s="193">
        <v>41905</v>
      </c>
      <c r="E124" s="193" t="s">
        <v>382</v>
      </c>
      <c r="F124" s="194">
        <v>81000</v>
      </c>
      <c r="G124" s="240">
        <v>145203</v>
      </c>
      <c r="H124" s="195">
        <v>-64203</v>
      </c>
      <c r="I124" s="194">
        <v>242547</v>
      </c>
    </row>
    <row r="125" spans="1:9" ht="15">
      <c r="A125" s="187">
        <v>4</v>
      </c>
      <c r="B125" s="193">
        <v>3</v>
      </c>
      <c r="C125" s="193">
        <v>1</v>
      </c>
      <c r="D125" s="193">
        <v>41907</v>
      </c>
      <c r="E125" s="193" t="s">
        <v>383</v>
      </c>
      <c r="F125" s="186"/>
      <c r="G125" s="195">
        <v>43920</v>
      </c>
      <c r="H125" s="195">
        <v>-43920</v>
      </c>
      <c r="I125" s="194"/>
    </row>
    <row r="126" spans="1:9">
      <c r="A126" s="187">
        <v>4</v>
      </c>
      <c r="B126" s="193">
        <v>3</v>
      </c>
      <c r="C126" s="193">
        <v>1</v>
      </c>
      <c r="D126" s="193">
        <v>41908</v>
      </c>
      <c r="E126" s="193" t="s">
        <v>384</v>
      </c>
      <c r="F126" s="194"/>
      <c r="G126" s="195"/>
      <c r="H126" s="195">
        <v>0</v>
      </c>
      <c r="I126" s="194">
        <v>492045</v>
      </c>
    </row>
    <row r="127" spans="1:9" ht="15">
      <c r="A127" s="187">
        <v>4</v>
      </c>
      <c r="B127" s="193">
        <v>3</v>
      </c>
      <c r="C127" s="193">
        <v>2</v>
      </c>
      <c r="D127" s="193">
        <v>40111</v>
      </c>
      <c r="E127" s="193" t="s">
        <v>385</v>
      </c>
      <c r="F127" s="194">
        <v>22000</v>
      </c>
      <c r="G127" s="240">
        <v>17926</v>
      </c>
      <c r="H127" s="195">
        <v>4074</v>
      </c>
      <c r="I127" s="194">
        <v>22836</v>
      </c>
    </row>
    <row r="128" spans="1:9" ht="15">
      <c r="A128" s="187">
        <v>4</v>
      </c>
      <c r="B128" s="193">
        <v>3</v>
      </c>
      <c r="C128" s="193">
        <v>2</v>
      </c>
      <c r="D128" s="193">
        <v>40112</v>
      </c>
      <c r="E128" s="193" t="s">
        <v>386</v>
      </c>
      <c r="F128" s="194">
        <v>18000</v>
      </c>
      <c r="G128" s="195">
        <v>53585</v>
      </c>
      <c r="H128" s="193">
        <v>-35585</v>
      </c>
      <c r="I128" s="186">
        <v>18367</v>
      </c>
    </row>
    <row r="129" spans="1:9">
      <c r="A129" s="187">
        <v>4</v>
      </c>
      <c r="B129" s="193">
        <v>3</v>
      </c>
      <c r="C129" s="193">
        <v>2</v>
      </c>
      <c r="D129" s="193">
        <v>40131</v>
      </c>
      <c r="E129" s="193" t="s">
        <v>387</v>
      </c>
      <c r="F129" s="194">
        <v>22500</v>
      </c>
      <c r="G129" s="195">
        <v>19725</v>
      </c>
      <c r="H129" s="195">
        <v>2776</v>
      </c>
      <c r="I129" s="194">
        <v>22678</v>
      </c>
    </row>
    <row r="130" spans="1:9">
      <c r="A130" s="187">
        <v>4</v>
      </c>
      <c r="B130" s="193">
        <v>3</v>
      </c>
      <c r="C130" s="193">
        <v>2</v>
      </c>
      <c r="D130" s="193">
        <v>40132</v>
      </c>
      <c r="E130" s="193" t="s">
        <v>388</v>
      </c>
      <c r="F130" s="194">
        <v>1009845</v>
      </c>
      <c r="G130" s="195">
        <v>64672</v>
      </c>
      <c r="H130" s="195">
        <v>945173</v>
      </c>
      <c r="I130" s="194">
        <v>67950</v>
      </c>
    </row>
    <row r="131" spans="1:9">
      <c r="A131" s="187">
        <v>4</v>
      </c>
      <c r="B131" s="193">
        <v>3</v>
      </c>
      <c r="C131" s="193">
        <v>2</v>
      </c>
      <c r="D131" s="193">
        <v>40133</v>
      </c>
      <c r="E131" s="193" t="s">
        <v>389</v>
      </c>
      <c r="F131" s="194">
        <v>38310</v>
      </c>
      <c r="G131" s="195">
        <v>44216</v>
      </c>
      <c r="H131" s="195">
        <v>-5906</v>
      </c>
      <c r="I131" s="194">
        <v>44445</v>
      </c>
    </row>
    <row r="132" spans="1:9">
      <c r="A132" s="187">
        <v>4</v>
      </c>
      <c r="B132" s="193">
        <v>3</v>
      </c>
      <c r="C132" s="193">
        <v>2</v>
      </c>
      <c r="D132" s="193">
        <v>40134</v>
      </c>
      <c r="E132" s="193" t="s">
        <v>390</v>
      </c>
      <c r="F132" s="194">
        <v>7000</v>
      </c>
      <c r="G132" s="195">
        <v>7250</v>
      </c>
      <c r="H132" s="195">
        <v>-250</v>
      </c>
      <c r="I132" s="194">
        <v>6641</v>
      </c>
    </row>
    <row r="133" spans="1:9">
      <c r="A133" s="187">
        <v>4</v>
      </c>
      <c r="B133" s="193">
        <v>3</v>
      </c>
      <c r="C133" s="193">
        <v>2</v>
      </c>
      <c r="D133" s="193">
        <v>40135</v>
      </c>
      <c r="E133" s="193" t="s">
        <v>391</v>
      </c>
      <c r="F133" s="194">
        <v>393231</v>
      </c>
      <c r="G133" s="195">
        <v>627003</v>
      </c>
      <c r="H133" s="195">
        <v>-233772</v>
      </c>
      <c r="I133" s="194">
        <v>814778</v>
      </c>
    </row>
    <row r="134" spans="1:9" ht="15">
      <c r="A134" s="187">
        <v>4</v>
      </c>
      <c r="B134" s="193">
        <v>3</v>
      </c>
      <c r="C134" s="193">
        <v>2</v>
      </c>
      <c r="D134" s="193">
        <v>40136</v>
      </c>
      <c r="E134" s="193" t="s">
        <v>339</v>
      </c>
      <c r="F134" s="186">
        <v>20000</v>
      </c>
      <c r="G134" s="195"/>
      <c r="H134" s="195">
        <v>20000</v>
      </c>
      <c r="I134" s="194">
        <v>19630</v>
      </c>
    </row>
    <row r="135" spans="1:9">
      <c r="A135" s="187">
        <v>4</v>
      </c>
      <c r="B135" s="193">
        <v>3</v>
      </c>
      <c r="C135" s="193">
        <v>2</v>
      </c>
      <c r="D135" s="193">
        <v>40137</v>
      </c>
      <c r="E135" s="193" t="s">
        <v>392</v>
      </c>
      <c r="F135" s="194"/>
      <c r="G135" s="195">
        <v>309</v>
      </c>
      <c r="H135" s="195">
        <v>-309</v>
      </c>
      <c r="I135" s="194"/>
    </row>
    <row r="136" spans="1:9">
      <c r="A136" s="187">
        <v>4</v>
      </c>
      <c r="B136" s="193">
        <v>3</v>
      </c>
      <c r="C136" s="193">
        <v>2</v>
      </c>
      <c r="D136" s="193">
        <v>40151</v>
      </c>
      <c r="E136" s="193" t="s">
        <v>393</v>
      </c>
      <c r="F136" s="194">
        <v>10000</v>
      </c>
      <c r="G136" s="195">
        <v>9594</v>
      </c>
      <c r="H136" s="195">
        <v>406</v>
      </c>
      <c r="I136" s="194">
        <v>11387</v>
      </c>
    </row>
    <row r="137" spans="1:9">
      <c r="A137" s="187">
        <v>4</v>
      </c>
      <c r="B137" s="193">
        <v>3</v>
      </c>
      <c r="C137" s="193">
        <v>2</v>
      </c>
      <c r="D137" s="193">
        <v>40914</v>
      </c>
      <c r="E137" s="193" t="s">
        <v>394</v>
      </c>
      <c r="F137" s="194"/>
      <c r="G137" s="195"/>
      <c r="H137" s="195">
        <v>0</v>
      </c>
      <c r="I137" s="194"/>
    </row>
    <row r="138" spans="1:9">
      <c r="A138" s="187">
        <v>4</v>
      </c>
      <c r="B138" s="193">
        <v>3</v>
      </c>
      <c r="C138" s="193">
        <v>2</v>
      </c>
      <c r="D138" s="193">
        <v>40915</v>
      </c>
      <c r="E138" s="193" t="s">
        <v>395</v>
      </c>
      <c r="F138" s="194"/>
      <c r="G138" s="195">
        <v>65082</v>
      </c>
      <c r="H138" s="195">
        <v>-65082</v>
      </c>
      <c r="I138" s="194">
        <v>38635</v>
      </c>
    </row>
    <row r="139" spans="1:9">
      <c r="A139" s="187">
        <v>4</v>
      </c>
      <c r="B139" s="193">
        <v>4</v>
      </c>
      <c r="C139" s="187">
        <v>1</v>
      </c>
      <c r="D139" s="193">
        <v>45011</v>
      </c>
      <c r="E139" s="193" t="s">
        <v>396</v>
      </c>
      <c r="F139" s="194">
        <v>3000000</v>
      </c>
      <c r="G139" s="195">
        <v>2502416</v>
      </c>
      <c r="H139" s="195">
        <v>497584</v>
      </c>
      <c r="I139" s="194">
        <v>2596890</v>
      </c>
    </row>
    <row r="140" spans="1:9">
      <c r="A140" s="187">
        <v>4</v>
      </c>
      <c r="B140" s="193">
        <v>4</v>
      </c>
      <c r="C140" s="187">
        <v>1</v>
      </c>
      <c r="D140" s="193">
        <v>45014</v>
      </c>
      <c r="E140" s="222" t="s">
        <v>397</v>
      </c>
      <c r="F140" s="222">
        <v>56400000</v>
      </c>
      <c r="G140" s="222">
        <v>56400000</v>
      </c>
      <c r="H140" s="222">
        <v>0</v>
      </c>
    </row>
    <row r="141" spans="1:9">
      <c r="A141" s="243">
        <v>4</v>
      </c>
      <c r="B141" s="243">
        <v>4</v>
      </c>
      <c r="C141" s="243">
        <v>1</v>
      </c>
      <c r="D141" s="187">
        <v>45015</v>
      </c>
      <c r="E141" s="193" t="s">
        <v>398</v>
      </c>
      <c r="F141" s="195"/>
      <c r="G141" s="245">
        <v>9266875</v>
      </c>
      <c r="H141" s="245">
        <v>-9266875</v>
      </c>
      <c r="I141" s="194"/>
    </row>
    <row r="142" spans="1:9" ht="15">
      <c r="A142" s="193">
        <v>4</v>
      </c>
      <c r="B142" s="193">
        <v>4</v>
      </c>
      <c r="C142" s="193">
        <v>1</v>
      </c>
      <c r="D142" s="187">
        <v>45016</v>
      </c>
      <c r="E142" s="193" t="s">
        <v>399</v>
      </c>
      <c r="F142" s="195">
        <v>10000000</v>
      </c>
      <c r="G142" s="240">
        <v>10000000</v>
      </c>
      <c r="H142" s="195">
        <v>0</v>
      </c>
      <c r="I142" s="186">
        <v>20000000</v>
      </c>
    </row>
    <row r="143" spans="1:9">
      <c r="A143" s="193">
        <v>4</v>
      </c>
      <c r="B143" s="193">
        <v>4</v>
      </c>
      <c r="C143" s="193">
        <v>1</v>
      </c>
      <c r="D143" s="187">
        <v>45017</v>
      </c>
      <c r="E143" s="193" t="s">
        <v>400</v>
      </c>
      <c r="F143" s="195">
        <v>10000000</v>
      </c>
      <c r="G143" s="195">
        <v>10000000</v>
      </c>
      <c r="H143" s="195">
        <v>0</v>
      </c>
      <c r="I143" s="194"/>
    </row>
    <row r="144" spans="1:9">
      <c r="A144" s="193">
        <v>4</v>
      </c>
      <c r="B144" s="193">
        <v>4</v>
      </c>
      <c r="C144" s="193">
        <v>1</v>
      </c>
      <c r="D144" s="187">
        <v>45501</v>
      </c>
      <c r="E144" s="193" t="s">
        <v>401</v>
      </c>
      <c r="F144" s="195">
        <v>1519000</v>
      </c>
      <c r="G144" s="195">
        <v>2973007</v>
      </c>
      <c r="H144" s="195">
        <v>-1454007</v>
      </c>
      <c r="I144" s="194">
        <v>2641752</v>
      </c>
    </row>
    <row r="145" spans="1:9">
      <c r="A145" s="193">
        <v>4</v>
      </c>
      <c r="B145" s="193">
        <v>4</v>
      </c>
      <c r="C145" s="193">
        <v>2</v>
      </c>
      <c r="D145" s="187">
        <v>46011</v>
      </c>
      <c r="E145" s="193" t="s">
        <v>402</v>
      </c>
      <c r="F145" s="195">
        <v>1550100</v>
      </c>
      <c r="G145" s="195">
        <v>1744162</v>
      </c>
      <c r="H145" s="195">
        <v>-194062</v>
      </c>
      <c r="I145" s="194">
        <v>1867911</v>
      </c>
    </row>
    <row r="146" spans="1:9">
      <c r="A146" s="193">
        <v>4</v>
      </c>
      <c r="B146" s="193">
        <v>4</v>
      </c>
      <c r="C146" s="193">
        <v>2</v>
      </c>
      <c r="D146" s="187">
        <v>46021</v>
      </c>
      <c r="E146" s="193" t="s">
        <v>403</v>
      </c>
      <c r="F146" s="195">
        <v>6819000</v>
      </c>
      <c r="G146" s="195">
        <v>11560573</v>
      </c>
      <c r="H146" s="195">
        <v>-4741573</v>
      </c>
      <c r="I146" s="194">
        <v>10703375</v>
      </c>
    </row>
    <row r="147" spans="1:9">
      <c r="A147" s="193">
        <v>4</v>
      </c>
      <c r="B147" s="193">
        <v>4</v>
      </c>
      <c r="C147" s="193">
        <v>2</v>
      </c>
      <c r="D147" s="187">
        <v>46031</v>
      </c>
      <c r="E147" s="193" t="s">
        <v>404</v>
      </c>
      <c r="F147" s="195">
        <v>1670180</v>
      </c>
      <c r="G147" s="195">
        <v>384067</v>
      </c>
      <c r="H147" s="195">
        <v>1286113</v>
      </c>
      <c r="I147" s="194">
        <v>367006</v>
      </c>
    </row>
    <row r="148" spans="1:9">
      <c r="A148" s="193">
        <v>4</v>
      </c>
      <c r="B148" s="193">
        <v>4</v>
      </c>
      <c r="C148" s="193">
        <v>2</v>
      </c>
      <c r="D148" s="187">
        <v>46041</v>
      </c>
      <c r="E148" s="193" t="s">
        <v>405</v>
      </c>
      <c r="F148" s="195">
        <v>166260</v>
      </c>
      <c r="G148" s="195">
        <v>210748</v>
      </c>
      <c r="H148" s="195">
        <v>-44488</v>
      </c>
      <c r="I148" s="194">
        <v>176637</v>
      </c>
    </row>
    <row r="149" spans="1:9">
      <c r="A149" s="193">
        <v>4</v>
      </c>
      <c r="B149" s="193">
        <v>4</v>
      </c>
      <c r="C149" s="193">
        <v>2</v>
      </c>
      <c r="D149" s="187">
        <v>46051</v>
      </c>
      <c r="E149" s="193" t="s">
        <v>406</v>
      </c>
      <c r="F149" s="195">
        <v>19200</v>
      </c>
      <c r="G149" s="195">
        <v>30900</v>
      </c>
      <c r="H149" s="195">
        <v>-11700</v>
      </c>
      <c r="I149" s="194">
        <v>18420</v>
      </c>
    </row>
    <row r="150" spans="1:9">
      <c r="A150" s="193">
        <v>4</v>
      </c>
      <c r="B150" s="193">
        <v>4</v>
      </c>
      <c r="C150" s="193">
        <v>2</v>
      </c>
      <c r="D150" s="187">
        <v>46071</v>
      </c>
      <c r="E150" s="193" t="s">
        <v>407</v>
      </c>
      <c r="F150" s="195">
        <v>26575</v>
      </c>
      <c r="G150" s="195">
        <v>28197</v>
      </c>
      <c r="H150" s="195">
        <v>-1622</v>
      </c>
      <c r="I150" s="194">
        <v>4075</v>
      </c>
    </row>
    <row r="151" spans="1:9">
      <c r="A151" s="193">
        <v>4</v>
      </c>
      <c r="B151" s="193">
        <v>4</v>
      </c>
      <c r="C151" s="193">
        <v>2</v>
      </c>
      <c r="D151" s="187">
        <v>46081</v>
      </c>
      <c r="E151" s="193" t="s">
        <v>408</v>
      </c>
      <c r="F151" s="195"/>
      <c r="G151" s="195"/>
      <c r="H151" s="195">
        <v>0</v>
      </c>
      <c r="I151" s="194">
        <v>113348</v>
      </c>
    </row>
    <row r="152" spans="1:9">
      <c r="A152" s="193">
        <v>4</v>
      </c>
      <c r="B152" s="193">
        <v>4</v>
      </c>
      <c r="C152" s="193">
        <v>3</v>
      </c>
      <c r="D152" s="187">
        <v>40201</v>
      </c>
      <c r="E152" s="193" t="s">
        <v>409</v>
      </c>
      <c r="F152" s="195"/>
      <c r="G152" s="195">
        <v>16</v>
      </c>
      <c r="H152" s="195">
        <v>-16</v>
      </c>
      <c r="I152" s="194"/>
    </row>
    <row r="153" spans="1:9" ht="15">
      <c r="A153" s="193">
        <v>4</v>
      </c>
      <c r="B153" s="193">
        <v>4</v>
      </c>
      <c r="C153" s="193">
        <v>3</v>
      </c>
      <c r="D153" s="187">
        <v>45103</v>
      </c>
      <c r="E153" s="193" t="s">
        <v>410</v>
      </c>
      <c r="F153" s="240">
        <v>12495000</v>
      </c>
      <c r="G153" s="193">
        <v>12901322</v>
      </c>
      <c r="H153" s="193">
        <v>-406322</v>
      </c>
      <c r="I153" s="188">
        <v>11873526</v>
      </c>
    </row>
    <row r="154" spans="1:9">
      <c r="A154" s="193">
        <v>4</v>
      </c>
      <c r="B154" s="193">
        <v>5</v>
      </c>
      <c r="C154" s="193">
        <v>1</v>
      </c>
      <c r="D154" s="187">
        <v>47011</v>
      </c>
      <c r="E154" s="193" t="s">
        <v>411</v>
      </c>
      <c r="F154" s="195">
        <v>28200000</v>
      </c>
      <c r="G154" s="195">
        <v>28134290</v>
      </c>
      <c r="H154" s="195">
        <v>65710</v>
      </c>
      <c r="I154" s="194">
        <v>28356558</v>
      </c>
    </row>
    <row r="155" spans="1:9">
      <c r="A155" s="193">
        <v>4</v>
      </c>
      <c r="B155" s="193">
        <v>6</v>
      </c>
      <c r="C155" s="193">
        <v>1</v>
      </c>
      <c r="D155" s="187">
        <v>48011</v>
      </c>
      <c r="E155" s="193" t="s">
        <v>412</v>
      </c>
      <c r="F155" s="195">
        <v>24000</v>
      </c>
      <c r="G155" s="195">
        <v>29965</v>
      </c>
      <c r="H155" s="195">
        <v>-5965</v>
      </c>
      <c r="I155" s="194">
        <v>24616</v>
      </c>
    </row>
    <row r="156" spans="1:9">
      <c r="A156" s="193">
        <v>4</v>
      </c>
      <c r="B156" s="193">
        <v>6</v>
      </c>
      <c r="C156" s="193">
        <v>1</v>
      </c>
      <c r="D156" s="187">
        <v>48012</v>
      </c>
      <c r="E156" s="193" t="s">
        <v>413</v>
      </c>
      <c r="F156" s="195">
        <v>167070</v>
      </c>
      <c r="G156" s="195">
        <v>135675</v>
      </c>
      <c r="H156" s="195">
        <v>31395</v>
      </c>
      <c r="I156" s="194">
        <v>362729</v>
      </c>
    </row>
    <row r="157" spans="1:9" ht="15">
      <c r="A157" s="193">
        <v>4</v>
      </c>
      <c r="B157" s="193">
        <v>6</v>
      </c>
      <c r="C157" s="193">
        <v>1</v>
      </c>
      <c r="D157" s="187">
        <v>48013</v>
      </c>
      <c r="E157" s="193" t="s">
        <v>414</v>
      </c>
      <c r="F157" s="240"/>
      <c r="G157" s="195"/>
      <c r="H157" s="195">
        <v>0</v>
      </c>
      <c r="I157" s="186"/>
    </row>
    <row r="158" spans="1:9" ht="15">
      <c r="A158" s="193">
        <v>4</v>
      </c>
      <c r="B158" s="193">
        <v>6</v>
      </c>
      <c r="C158" s="193">
        <v>1</v>
      </c>
      <c r="D158" s="187">
        <v>48014</v>
      </c>
      <c r="E158" s="193" t="s">
        <v>415</v>
      </c>
      <c r="F158" s="240">
        <v>8000</v>
      </c>
      <c r="G158" s="195">
        <v>16655</v>
      </c>
      <c r="H158" s="195">
        <v>-8655</v>
      </c>
      <c r="I158" s="186">
        <v>53828</v>
      </c>
    </row>
    <row r="159" spans="1:9">
      <c r="A159" s="193">
        <v>4</v>
      </c>
      <c r="B159" s="193">
        <v>6</v>
      </c>
      <c r="C159" s="193">
        <v>1</v>
      </c>
      <c r="D159" s="187">
        <v>48015</v>
      </c>
      <c r="E159" s="193" t="s">
        <v>416</v>
      </c>
      <c r="F159" s="195">
        <v>12000</v>
      </c>
      <c r="G159" s="195">
        <v>712</v>
      </c>
      <c r="H159" s="195">
        <v>11288</v>
      </c>
      <c r="I159" s="194">
        <v>1583</v>
      </c>
    </row>
    <row r="160" spans="1:9" ht="15">
      <c r="A160" s="193">
        <v>4</v>
      </c>
      <c r="B160" s="193">
        <v>6</v>
      </c>
      <c r="C160" s="193">
        <v>3</v>
      </c>
      <c r="D160" s="187">
        <v>48501</v>
      </c>
      <c r="E160" s="193" t="s">
        <v>417</v>
      </c>
      <c r="F160" s="240">
        <v>270076</v>
      </c>
      <c r="G160" s="195">
        <v>107935</v>
      </c>
      <c r="H160" s="195">
        <v>162141</v>
      </c>
      <c r="I160" s="194">
        <v>171129</v>
      </c>
    </row>
    <row r="161" spans="1:9">
      <c r="A161" s="247">
        <v>4</v>
      </c>
      <c r="B161" s="247">
        <v>7</v>
      </c>
      <c r="C161" s="247">
        <v>1</v>
      </c>
      <c r="D161" s="239">
        <v>49011</v>
      </c>
      <c r="E161" s="247" t="s">
        <v>418</v>
      </c>
      <c r="F161" s="248">
        <v>11205500</v>
      </c>
      <c r="G161" s="248">
        <v>16580368</v>
      </c>
      <c r="H161" s="248">
        <v>-5374868</v>
      </c>
      <c r="I161" s="249">
        <v>9091951</v>
      </c>
    </row>
    <row r="162" spans="1:9">
      <c r="A162" s="222">
        <v>4</v>
      </c>
      <c r="B162" s="222">
        <v>7</v>
      </c>
      <c r="C162" s="222">
        <v>1</v>
      </c>
      <c r="D162" s="222">
        <v>49021</v>
      </c>
      <c r="E162" s="222" t="s">
        <v>419</v>
      </c>
      <c r="F162" s="222">
        <v>692140</v>
      </c>
      <c r="G162" s="222">
        <v>582673</v>
      </c>
      <c r="H162" s="222">
        <v>109467</v>
      </c>
      <c r="I162" s="222">
        <v>17851273</v>
      </c>
    </row>
    <row r="163" spans="1:9">
      <c r="A163" s="241">
        <v>4</v>
      </c>
      <c r="B163" s="151">
        <v>7</v>
      </c>
      <c r="C163" s="151">
        <v>1</v>
      </c>
      <c r="D163" s="151">
        <v>49031</v>
      </c>
      <c r="E163" s="242" t="s">
        <v>420</v>
      </c>
      <c r="F163" s="241">
        <v>50000</v>
      </c>
      <c r="G163" s="151">
        <v>77298</v>
      </c>
      <c r="H163" s="151">
        <v>-27298</v>
      </c>
      <c r="I163" s="241">
        <v>87264</v>
      </c>
    </row>
    <row r="164" spans="1:9">
      <c r="A164" s="241">
        <v>4</v>
      </c>
      <c r="B164" s="241">
        <v>7</v>
      </c>
      <c r="C164" s="241">
        <v>1</v>
      </c>
      <c r="D164" s="241">
        <v>49051</v>
      </c>
      <c r="E164" s="257" t="s">
        <v>421</v>
      </c>
      <c r="F164" s="241">
        <v>73078</v>
      </c>
      <c r="G164" s="241">
        <v>51786</v>
      </c>
      <c r="H164" s="238">
        <v>21292</v>
      </c>
      <c r="I164" s="241">
        <v>73078</v>
      </c>
    </row>
    <row r="165" spans="1:9">
      <c r="A165" s="187">
        <v>4</v>
      </c>
      <c r="B165" s="243">
        <v>7</v>
      </c>
      <c r="C165" s="243">
        <v>1</v>
      </c>
      <c r="D165" s="243">
        <v>49052</v>
      </c>
      <c r="E165" s="193" t="s">
        <v>422</v>
      </c>
      <c r="F165" s="195">
        <v>777628</v>
      </c>
      <c r="G165" s="245">
        <v>808418</v>
      </c>
      <c r="H165" s="245">
        <v>-30790</v>
      </c>
      <c r="I165" s="194">
        <v>777628</v>
      </c>
    </row>
    <row r="166" spans="1:9">
      <c r="A166" s="187">
        <v>4</v>
      </c>
      <c r="B166" s="193">
        <v>7</v>
      </c>
      <c r="C166" s="193">
        <v>1</v>
      </c>
      <c r="D166" s="193">
        <v>49061</v>
      </c>
      <c r="E166" s="193" t="s">
        <v>423</v>
      </c>
      <c r="F166" s="195">
        <v>8080000</v>
      </c>
      <c r="G166" s="195">
        <v>12181696</v>
      </c>
      <c r="H166" s="195">
        <v>-4101696</v>
      </c>
      <c r="I166" s="194">
        <v>9811686</v>
      </c>
    </row>
    <row r="167" spans="1:9">
      <c r="A167" s="187">
        <v>4</v>
      </c>
      <c r="B167" s="193">
        <v>7</v>
      </c>
      <c r="C167" s="193">
        <v>2</v>
      </c>
      <c r="D167" s="193">
        <v>31012</v>
      </c>
      <c r="E167" s="193" t="s">
        <v>424</v>
      </c>
      <c r="F167" s="195">
        <v>587541</v>
      </c>
      <c r="G167" s="195"/>
      <c r="H167" s="195">
        <v>587541</v>
      </c>
      <c r="I167" s="194">
        <v>1564830</v>
      </c>
    </row>
    <row r="168" spans="1:9">
      <c r="A168" s="187">
        <v>4</v>
      </c>
      <c r="B168" s="193">
        <v>7</v>
      </c>
      <c r="C168" s="193">
        <v>2</v>
      </c>
      <c r="D168" s="193">
        <v>49901</v>
      </c>
      <c r="E168" s="193" t="s">
        <v>425</v>
      </c>
      <c r="F168" s="195"/>
      <c r="G168" s="195">
        <v>373</v>
      </c>
      <c r="H168" s="195">
        <v>-373</v>
      </c>
      <c r="I168" s="194">
        <v>114</v>
      </c>
    </row>
    <row r="169" spans="1:9" ht="15">
      <c r="A169" s="187">
        <v>4</v>
      </c>
      <c r="B169" s="193">
        <v>7</v>
      </c>
      <c r="C169" s="193">
        <v>2</v>
      </c>
      <c r="D169" s="193">
        <v>49902</v>
      </c>
      <c r="E169" s="193" t="s">
        <v>426</v>
      </c>
      <c r="F169" s="193">
        <v>679669</v>
      </c>
      <c r="G169" s="193">
        <v>381215</v>
      </c>
      <c r="H169" s="193">
        <v>298454</v>
      </c>
      <c r="I169" s="186">
        <v>195160</v>
      </c>
    </row>
    <row r="170" spans="1:9" ht="15">
      <c r="A170" s="187">
        <v>4</v>
      </c>
      <c r="B170" s="193">
        <v>7</v>
      </c>
      <c r="C170" s="193">
        <v>2</v>
      </c>
      <c r="D170" s="193">
        <v>49903</v>
      </c>
      <c r="E170" s="193" t="s">
        <v>427</v>
      </c>
      <c r="F170" s="240">
        <v>1010000</v>
      </c>
      <c r="G170" s="195"/>
      <c r="H170" s="195">
        <v>1010000</v>
      </c>
      <c r="I170" s="186">
        <v>1021134</v>
      </c>
    </row>
    <row r="171" spans="1:9" ht="15">
      <c r="A171" s="187">
        <v>4</v>
      </c>
      <c r="B171" s="193">
        <v>7</v>
      </c>
      <c r="C171" s="193">
        <v>2</v>
      </c>
      <c r="D171" s="193">
        <v>49906</v>
      </c>
      <c r="E171" s="193" t="s">
        <v>428</v>
      </c>
      <c r="F171" s="240">
        <v>752040</v>
      </c>
      <c r="G171" s="193">
        <v>881754</v>
      </c>
      <c r="H171" s="193">
        <v>-129714</v>
      </c>
      <c r="I171" s="186">
        <v>391567</v>
      </c>
    </row>
    <row r="172" spans="1:9">
      <c r="A172" s="187">
        <v>4</v>
      </c>
      <c r="B172" s="193">
        <v>7</v>
      </c>
      <c r="C172" s="193">
        <v>2</v>
      </c>
      <c r="D172" s="193">
        <v>49913</v>
      </c>
      <c r="E172" s="193" t="s">
        <v>429</v>
      </c>
      <c r="F172" s="195"/>
      <c r="G172" s="195">
        <v>34757</v>
      </c>
      <c r="H172" s="195">
        <v>-34757</v>
      </c>
      <c r="I172" s="194">
        <v>34012</v>
      </c>
    </row>
    <row r="173" spans="1:9">
      <c r="A173" s="187">
        <v>4</v>
      </c>
      <c r="B173" s="193">
        <v>7</v>
      </c>
      <c r="C173" s="193">
        <v>2</v>
      </c>
      <c r="D173" s="193">
        <v>49914</v>
      </c>
      <c r="E173" s="193" t="s">
        <v>430</v>
      </c>
      <c r="F173" s="195"/>
      <c r="G173" s="195">
        <v>160723</v>
      </c>
      <c r="H173" s="195">
        <v>-160723</v>
      </c>
      <c r="I173" s="194">
        <v>271382</v>
      </c>
    </row>
    <row r="174" spans="1:9">
      <c r="A174" s="187">
        <v>4</v>
      </c>
      <c r="B174" s="193">
        <v>7</v>
      </c>
      <c r="C174" s="193">
        <v>2</v>
      </c>
      <c r="D174" s="193">
        <v>49999</v>
      </c>
      <c r="E174" s="193" t="s">
        <v>431</v>
      </c>
      <c r="F174" s="195">
        <v>4081277</v>
      </c>
      <c r="G174" s="195">
        <v>4917768</v>
      </c>
      <c r="H174" s="195">
        <v>-836491</v>
      </c>
      <c r="I174" s="194">
        <v>3848766</v>
      </c>
    </row>
    <row r="175" spans="1:9">
      <c r="A175" s="187">
        <v>4</v>
      </c>
      <c r="B175" s="193">
        <v>7</v>
      </c>
      <c r="C175" s="193">
        <v>3</v>
      </c>
      <c r="D175" s="193">
        <v>49907</v>
      </c>
      <c r="E175" s="193" t="s">
        <v>432</v>
      </c>
      <c r="F175" s="195"/>
      <c r="G175" s="195">
        <v>9500</v>
      </c>
      <c r="H175" s="195">
        <v>-9500</v>
      </c>
      <c r="I175" s="246">
        <v>15474</v>
      </c>
    </row>
    <row r="176" spans="1:9">
      <c r="A176" s="187">
        <v>4</v>
      </c>
      <c r="B176" s="193">
        <v>7</v>
      </c>
      <c r="C176" s="193">
        <v>3</v>
      </c>
      <c r="D176" s="193">
        <v>49908</v>
      </c>
      <c r="E176" s="193" t="s">
        <v>433</v>
      </c>
      <c r="F176" s="195">
        <v>7460000</v>
      </c>
      <c r="G176" s="195">
        <v>2875401</v>
      </c>
      <c r="H176" s="195">
        <v>4584599</v>
      </c>
      <c r="I176" s="246">
        <v>15509643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L64"/>
  <sheetViews>
    <sheetView rightToLeft="1" workbookViewId="0">
      <selection activeCell="N60" sqref="N60"/>
    </sheetView>
  </sheetViews>
  <sheetFormatPr defaultRowHeight="12.75"/>
  <cols>
    <col min="3" max="3" width="12.140625" bestFit="1" customWidth="1"/>
    <col min="4" max="4" width="11.28515625" bestFit="1" customWidth="1"/>
    <col min="10" max="10" width="11.140625" bestFit="1" customWidth="1"/>
    <col min="12" max="12" width="12.140625" bestFit="1" customWidth="1"/>
  </cols>
  <sheetData>
    <row r="1" spans="1:12">
      <c r="A1" s="253" t="s">
        <v>434</v>
      </c>
    </row>
    <row r="3" spans="1:12">
      <c r="A3" t="s">
        <v>197</v>
      </c>
      <c r="B3" t="s">
        <v>198</v>
      </c>
      <c r="C3" t="s">
        <v>435</v>
      </c>
      <c r="D3" t="s">
        <v>436</v>
      </c>
      <c r="E3" t="s">
        <v>437</v>
      </c>
      <c r="F3" t="s">
        <v>438</v>
      </c>
      <c r="G3" t="s">
        <v>439</v>
      </c>
      <c r="H3" t="s">
        <v>113</v>
      </c>
      <c r="I3" t="s">
        <v>203</v>
      </c>
      <c r="J3" t="s">
        <v>206</v>
      </c>
      <c r="K3" t="s">
        <v>207</v>
      </c>
      <c r="L3" t="s">
        <v>208</v>
      </c>
    </row>
    <row r="4" spans="1:12">
      <c r="A4" s="262" t="s">
        <v>209</v>
      </c>
      <c r="B4" s="262">
        <v>11</v>
      </c>
      <c r="C4" s="263">
        <v>3884385</v>
      </c>
      <c r="D4" s="263">
        <v>3588210</v>
      </c>
      <c r="E4" s="263">
        <v>111755</v>
      </c>
      <c r="F4" s="263">
        <v>30515</v>
      </c>
      <c r="G4" s="263">
        <v>5255</v>
      </c>
      <c r="H4" s="263">
        <v>10500000</v>
      </c>
      <c r="I4" s="263">
        <v>0</v>
      </c>
      <c r="J4" s="263">
        <v>18120121</v>
      </c>
      <c r="K4" s="263">
        <v>18128000</v>
      </c>
      <c r="L4" s="263">
        <v>19222655</v>
      </c>
    </row>
    <row r="5" spans="1:12">
      <c r="A5" s="262" t="s">
        <v>210</v>
      </c>
      <c r="B5" s="262">
        <v>12</v>
      </c>
      <c r="C5" s="263">
        <v>396845222</v>
      </c>
      <c r="D5" s="263">
        <v>27122900</v>
      </c>
      <c r="E5" s="263">
        <v>37109397</v>
      </c>
      <c r="F5" s="263">
        <v>21163146</v>
      </c>
      <c r="G5" s="263">
        <v>49702851</v>
      </c>
      <c r="H5" s="263">
        <v>0</v>
      </c>
      <c r="I5" s="263">
        <v>1268201</v>
      </c>
      <c r="J5" s="263">
        <v>533211717</v>
      </c>
      <c r="K5" s="263">
        <v>482050000</v>
      </c>
      <c r="L5" s="263">
        <v>521881353</v>
      </c>
    </row>
    <row r="6" spans="1:12">
      <c r="A6" s="262" t="s">
        <v>211</v>
      </c>
      <c r="B6" s="262">
        <v>13</v>
      </c>
      <c r="C6" s="263">
        <v>315880353</v>
      </c>
      <c r="D6" s="263">
        <v>19589405</v>
      </c>
      <c r="E6" s="263">
        <v>8317214</v>
      </c>
      <c r="F6" s="263">
        <v>3835764</v>
      </c>
      <c r="G6" s="263">
        <v>6078569</v>
      </c>
      <c r="H6" s="263">
        <v>0</v>
      </c>
      <c r="I6" s="263">
        <v>0</v>
      </c>
      <c r="J6" s="263">
        <v>353701306</v>
      </c>
      <c r="K6" s="263">
        <v>352756000</v>
      </c>
      <c r="L6" s="263">
        <v>357208194</v>
      </c>
    </row>
    <row r="7" spans="1:12">
      <c r="A7" s="262" t="s">
        <v>212</v>
      </c>
      <c r="B7" s="262">
        <v>14</v>
      </c>
      <c r="C7" s="263">
        <v>0</v>
      </c>
      <c r="D7" s="263">
        <v>0</v>
      </c>
      <c r="E7" s="263">
        <v>0</v>
      </c>
      <c r="F7" s="263">
        <v>0</v>
      </c>
      <c r="G7" s="263">
        <v>0</v>
      </c>
      <c r="H7" s="263">
        <v>41616000</v>
      </c>
      <c r="I7" s="263">
        <v>0</v>
      </c>
      <c r="J7" s="263">
        <v>41616000</v>
      </c>
      <c r="K7" s="263">
        <v>41616000</v>
      </c>
      <c r="L7" s="263">
        <v>34842000</v>
      </c>
    </row>
    <row r="8" spans="1:12">
      <c r="A8" s="262" t="s">
        <v>213</v>
      </c>
      <c r="B8" s="262">
        <v>15</v>
      </c>
      <c r="C8" s="263">
        <v>2044627</v>
      </c>
      <c r="D8" s="263">
        <v>349765</v>
      </c>
      <c r="E8" s="263">
        <v>15874</v>
      </c>
      <c r="F8" s="263">
        <v>10671</v>
      </c>
      <c r="G8" s="263">
        <v>15001</v>
      </c>
      <c r="H8" s="263">
        <v>0</v>
      </c>
      <c r="I8" s="263">
        <v>0</v>
      </c>
      <c r="J8" s="263">
        <v>2435938</v>
      </c>
      <c r="K8" s="263">
        <v>2483000</v>
      </c>
      <c r="L8" s="263">
        <v>2530528</v>
      </c>
    </row>
    <row r="9" spans="1:12">
      <c r="A9" s="262" t="s">
        <v>214</v>
      </c>
      <c r="B9" s="262">
        <v>16</v>
      </c>
      <c r="C9" s="263">
        <v>21044772</v>
      </c>
      <c r="D9" s="263">
        <v>7731385</v>
      </c>
      <c r="E9" s="263">
        <v>467043</v>
      </c>
      <c r="F9" s="263">
        <v>290095</v>
      </c>
      <c r="G9" s="263">
        <v>537238</v>
      </c>
      <c r="H9" s="263">
        <v>0</v>
      </c>
      <c r="I9" s="263">
        <v>28152</v>
      </c>
      <c r="J9" s="263">
        <v>30098686</v>
      </c>
      <c r="K9" s="263">
        <v>29249119</v>
      </c>
      <c r="L9" s="263">
        <v>30567635</v>
      </c>
    </row>
    <row r="10" spans="1:12">
      <c r="A10" s="262" t="s">
        <v>215</v>
      </c>
      <c r="B10" s="262">
        <v>17</v>
      </c>
      <c r="C10" s="263">
        <v>781448</v>
      </c>
      <c r="D10" s="263">
        <v>19501</v>
      </c>
      <c r="E10" s="263">
        <v>8433</v>
      </c>
      <c r="F10" s="263">
        <v>1690</v>
      </c>
      <c r="G10" s="263">
        <v>4338</v>
      </c>
      <c r="H10" s="263">
        <v>0</v>
      </c>
      <c r="I10" s="263">
        <v>0</v>
      </c>
      <c r="J10" s="263">
        <v>815409</v>
      </c>
      <c r="K10" s="263">
        <v>815410</v>
      </c>
      <c r="L10" s="263">
        <v>878289</v>
      </c>
    </row>
    <row r="11" spans="1:12">
      <c r="A11" s="262" t="s">
        <v>216</v>
      </c>
      <c r="B11" s="262">
        <v>18</v>
      </c>
      <c r="C11" s="263">
        <v>8843202</v>
      </c>
      <c r="D11" s="263">
        <v>2430888</v>
      </c>
      <c r="E11" s="263">
        <v>108122</v>
      </c>
      <c r="F11" s="263">
        <v>47160</v>
      </c>
      <c r="G11" s="263">
        <v>94510</v>
      </c>
      <c r="H11" s="263">
        <v>14942</v>
      </c>
      <c r="I11" s="263">
        <v>55000</v>
      </c>
      <c r="J11" s="263">
        <v>11593824</v>
      </c>
      <c r="K11" s="263">
        <v>11686851</v>
      </c>
      <c r="L11" s="263">
        <v>12169486</v>
      </c>
    </row>
    <row r="12" spans="1:12">
      <c r="A12" s="262" t="s">
        <v>217</v>
      </c>
      <c r="B12" s="262">
        <v>21</v>
      </c>
      <c r="C12" s="263">
        <v>280273347</v>
      </c>
      <c r="D12" s="263">
        <v>37390621</v>
      </c>
      <c r="E12" s="263">
        <v>3864861</v>
      </c>
      <c r="F12" s="263">
        <v>1634732</v>
      </c>
      <c r="G12" s="263">
        <v>1821943</v>
      </c>
      <c r="H12" s="263">
        <v>0</v>
      </c>
      <c r="I12" s="263">
        <v>75000</v>
      </c>
      <c r="J12" s="263">
        <v>325060502</v>
      </c>
      <c r="K12" s="263">
        <v>321186000</v>
      </c>
      <c r="L12" s="263">
        <v>334558748</v>
      </c>
    </row>
    <row r="13" spans="1:12">
      <c r="A13" s="262" t="s">
        <v>218</v>
      </c>
      <c r="B13" s="262">
        <v>22</v>
      </c>
      <c r="C13" s="263">
        <v>144873918</v>
      </c>
      <c r="D13" s="263">
        <v>28835530</v>
      </c>
      <c r="E13" s="263">
        <v>63803490</v>
      </c>
      <c r="F13" s="263">
        <v>318970</v>
      </c>
      <c r="G13" s="263">
        <v>2926949</v>
      </c>
      <c r="H13" s="263">
        <v>0</v>
      </c>
      <c r="I13" s="263">
        <v>0</v>
      </c>
      <c r="J13" s="263">
        <v>240758857</v>
      </c>
      <c r="K13" s="263">
        <v>256937000</v>
      </c>
      <c r="L13" s="263">
        <v>261116093</v>
      </c>
    </row>
    <row r="14" spans="1:12">
      <c r="A14" s="262" t="s">
        <v>219</v>
      </c>
      <c r="B14" s="262">
        <v>23</v>
      </c>
      <c r="C14" s="263">
        <v>8176967</v>
      </c>
      <c r="D14" s="263">
        <v>1782645</v>
      </c>
      <c r="E14" s="263">
        <v>214908</v>
      </c>
      <c r="F14" s="263">
        <v>41594</v>
      </c>
      <c r="G14" s="263">
        <v>114420</v>
      </c>
      <c r="H14" s="263">
        <v>0</v>
      </c>
      <c r="I14" s="263">
        <v>0</v>
      </c>
      <c r="J14" s="263">
        <v>10330535</v>
      </c>
      <c r="K14" s="263">
        <v>10334050</v>
      </c>
      <c r="L14" s="263">
        <v>10756348</v>
      </c>
    </row>
    <row r="15" spans="1:12">
      <c r="A15" s="262" t="s">
        <v>220</v>
      </c>
      <c r="B15" s="262">
        <v>24</v>
      </c>
      <c r="C15" s="263">
        <v>0</v>
      </c>
      <c r="D15" s="263">
        <v>0</v>
      </c>
      <c r="E15" s="263">
        <v>0</v>
      </c>
      <c r="F15" s="263">
        <v>0</v>
      </c>
      <c r="G15" s="263">
        <v>0</v>
      </c>
      <c r="H15" s="263">
        <v>0</v>
      </c>
      <c r="I15" s="263">
        <v>0</v>
      </c>
      <c r="J15" s="263">
        <v>0</v>
      </c>
      <c r="K15" s="263">
        <v>0</v>
      </c>
      <c r="L15" s="263">
        <v>6034407</v>
      </c>
    </row>
    <row r="16" spans="1:12">
      <c r="A16" s="262" t="s">
        <v>221</v>
      </c>
      <c r="B16" s="262">
        <v>26</v>
      </c>
      <c r="C16" s="263">
        <v>3562459</v>
      </c>
      <c r="D16" s="263">
        <v>4059526</v>
      </c>
      <c r="E16" s="263">
        <v>57393</v>
      </c>
      <c r="F16" s="263">
        <v>89131</v>
      </c>
      <c r="G16" s="263">
        <v>408152</v>
      </c>
      <c r="H16" s="263">
        <v>2007315</v>
      </c>
      <c r="I16" s="263">
        <v>2177458</v>
      </c>
      <c r="J16" s="263">
        <v>12361435</v>
      </c>
      <c r="K16" s="263">
        <v>12369000</v>
      </c>
      <c r="L16" s="263">
        <v>12183012</v>
      </c>
    </row>
    <row r="17" spans="1:12">
      <c r="A17" s="262" t="s">
        <v>222</v>
      </c>
      <c r="B17" s="262">
        <v>28</v>
      </c>
      <c r="C17" s="263">
        <v>983349</v>
      </c>
      <c r="D17" s="263">
        <v>427367</v>
      </c>
      <c r="E17" s="263">
        <v>65244</v>
      </c>
      <c r="F17" s="263">
        <v>105171</v>
      </c>
      <c r="G17" s="263">
        <v>219299</v>
      </c>
      <c r="H17" s="263">
        <v>0</v>
      </c>
      <c r="I17" s="263">
        <v>0</v>
      </c>
      <c r="J17" s="263">
        <v>1800431</v>
      </c>
      <c r="K17" s="263">
        <v>1876000</v>
      </c>
      <c r="L17" s="263">
        <v>1831514</v>
      </c>
    </row>
    <row r="18" spans="1:12">
      <c r="A18" s="262" t="s">
        <v>223</v>
      </c>
      <c r="B18" s="262">
        <v>29</v>
      </c>
      <c r="C18" s="263">
        <v>12232393</v>
      </c>
      <c r="D18" s="263">
        <v>2883923</v>
      </c>
      <c r="E18" s="263">
        <v>200880</v>
      </c>
      <c r="F18" s="263">
        <v>77341</v>
      </c>
      <c r="G18" s="263">
        <v>177340</v>
      </c>
      <c r="H18" s="263">
        <v>0</v>
      </c>
      <c r="I18" s="263">
        <v>319720</v>
      </c>
      <c r="J18" s="263">
        <v>15891596</v>
      </c>
      <c r="K18" s="263">
        <v>16025000</v>
      </c>
      <c r="L18" s="263">
        <v>10691886</v>
      </c>
    </row>
    <row r="19" spans="1:12">
      <c r="A19" s="262" t="s">
        <v>215</v>
      </c>
      <c r="B19" s="262">
        <v>30</v>
      </c>
      <c r="C19" s="263">
        <v>747653</v>
      </c>
      <c r="D19" s="263">
        <v>304921</v>
      </c>
      <c r="E19" s="263">
        <v>4336</v>
      </c>
      <c r="F19" s="263">
        <v>3697</v>
      </c>
      <c r="G19" s="263">
        <v>1833</v>
      </c>
      <c r="H19" s="263">
        <v>0</v>
      </c>
      <c r="I19" s="263">
        <v>0</v>
      </c>
      <c r="J19" s="263">
        <v>1062441</v>
      </c>
      <c r="K19" s="263">
        <v>1069750</v>
      </c>
      <c r="L19" s="263">
        <v>1009362</v>
      </c>
    </row>
    <row r="20" spans="1:12">
      <c r="A20" s="262" t="s">
        <v>224</v>
      </c>
      <c r="B20" s="262">
        <v>31</v>
      </c>
      <c r="C20" s="263">
        <v>215681</v>
      </c>
      <c r="D20" s="263">
        <v>79566</v>
      </c>
      <c r="E20" s="263">
        <v>1088</v>
      </c>
      <c r="F20" s="263">
        <v>0</v>
      </c>
      <c r="G20" s="263">
        <v>0</v>
      </c>
      <c r="H20" s="263">
        <v>0</v>
      </c>
      <c r="I20" s="263">
        <v>0</v>
      </c>
      <c r="J20" s="263">
        <v>296336</v>
      </c>
      <c r="K20" s="263">
        <v>307000</v>
      </c>
      <c r="L20" s="263">
        <v>283710</v>
      </c>
    </row>
    <row r="21" spans="1:12">
      <c r="A21" s="262" t="s">
        <v>225</v>
      </c>
      <c r="B21" s="262">
        <v>32</v>
      </c>
      <c r="C21" s="263">
        <v>289811</v>
      </c>
      <c r="D21" s="263">
        <v>181932</v>
      </c>
      <c r="E21" s="263">
        <v>6811</v>
      </c>
      <c r="F21" s="263">
        <v>1011</v>
      </c>
      <c r="G21" s="263">
        <v>3196</v>
      </c>
      <c r="H21" s="263">
        <v>0</v>
      </c>
      <c r="I21" s="263">
        <v>0</v>
      </c>
      <c r="J21" s="263">
        <v>482761</v>
      </c>
      <c r="K21" s="263">
        <v>565000</v>
      </c>
      <c r="L21" s="263">
        <v>547707</v>
      </c>
    </row>
    <row r="22" spans="1:12">
      <c r="A22" s="262" t="s">
        <v>226</v>
      </c>
      <c r="B22" s="262">
        <v>34</v>
      </c>
      <c r="C22" s="263">
        <v>7586727</v>
      </c>
      <c r="D22" s="263">
        <v>3712383</v>
      </c>
      <c r="E22" s="263">
        <v>84753</v>
      </c>
      <c r="F22" s="263">
        <v>99456</v>
      </c>
      <c r="G22" s="263">
        <v>84609</v>
      </c>
      <c r="H22" s="263">
        <v>0</v>
      </c>
      <c r="I22" s="263">
        <v>0</v>
      </c>
      <c r="J22" s="263">
        <v>11567927</v>
      </c>
      <c r="K22" s="263">
        <v>11581665</v>
      </c>
      <c r="L22" s="263">
        <v>11611016</v>
      </c>
    </row>
    <row r="23" spans="1:12">
      <c r="A23" s="262" t="s">
        <v>227</v>
      </c>
      <c r="B23" s="262">
        <v>36</v>
      </c>
      <c r="C23" s="263">
        <v>4181633</v>
      </c>
      <c r="D23" s="263">
        <v>984490</v>
      </c>
      <c r="E23" s="263">
        <v>54943</v>
      </c>
      <c r="F23" s="263">
        <v>36664</v>
      </c>
      <c r="G23" s="263">
        <v>142830</v>
      </c>
      <c r="H23" s="263">
        <v>0</v>
      </c>
      <c r="I23" s="263">
        <v>0</v>
      </c>
      <c r="J23" s="263">
        <v>5400560</v>
      </c>
      <c r="K23" s="263">
        <v>5400561</v>
      </c>
      <c r="L23" s="263">
        <v>5113629</v>
      </c>
    </row>
    <row r="24" spans="1:12">
      <c r="A24" s="262" t="s">
        <v>228</v>
      </c>
      <c r="B24" s="262">
        <v>37</v>
      </c>
      <c r="C24" s="263">
        <v>0</v>
      </c>
      <c r="D24" s="263">
        <v>0</v>
      </c>
      <c r="E24" s="263">
        <v>0</v>
      </c>
      <c r="F24" s="263">
        <v>0</v>
      </c>
      <c r="G24" s="263">
        <v>0</v>
      </c>
      <c r="H24" s="263">
        <v>0</v>
      </c>
      <c r="I24" s="263">
        <v>0</v>
      </c>
      <c r="J24" s="263">
        <v>0</v>
      </c>
      <c r="K24" s="263">
        <v>0</v>
      </c>
      <c r="L24" s="263">
        <v>39932</v>
      </c>
    </row>
    <row r="25" spans="1:12">
      <c r="A25" s="262" t="s">
        <v>229</v>
      </c>
      <c r="B25" s="262">
        <v>38</v>
      </c>
      <c r="C25" s="263">
        <v>149864</v>
      </c>
      <c r="D25" s="263">
        <v>21772</v>
      </c>
      <c r="E25" s="263">
        <v>533</v>
      </c>
      <c r="F25" s="263">
        <v>475</v>
      </c>
      <c r="G25" s="263">
        <v>634</v>
      </c>
      <c r="H25" s="263">
        <v>0</v>
      </c>
      <c r="I25" s="263">
        <v>0</v>
      </c>
      <c r="J25" s="263">
        <v>173278</v>
      </c>
      <c r="K25" s="263">
        <v>305000</v>
      </c>
      <c r="L25" s="263">
        <v>170354</v>
      </c>
    </row>
    <row r="26" spans="1:12">
      <c r="A26" s="262" t="s">
        <v>230</v>
      </c>
      <c r="B26" s="262">
        <v>40</v>
      </c>
      <c r="C26" s="263">
        <v>135272</v>
      </c>
      <c r="D26" s="263">
        <v>60359</v>
      </c>
      <c r="E26" s="263">
        <v>18175</v>
      </c>
      <c r="F26" s="263">
        <v>2339</v>
      </c>
      <c r="G26" s="263">
        <v>5165</v>
      </c>
      <c r="H26" s="263">
        <v>0</v>
      </c>
      <c r="I26" s="263">
        <v>0</v>
      </c>
      <c r="J26" s="263">
        <v>221310</v>
      </c>
      <c r="K26" s="263">
        <v>249000</v>
      </c>
      <c r="L26" s="263">
        <v>232160</v>
      </c>
    </row>
    <row r="27" spans="1:12">
      <c r="A27" s="262" t="s">
        <v>231</v>
      </c>
      <c r="B27" s="262">
        <v>41</v>
      </c>
      <c r="C27" s="263">
        <v>3795434</v>
      </c>
      <c r="D27" s="263">
        <v>951792</v>
      </c>
      <c r="E27" s="263">
        <v>143745</v>
      </c>
      <c r="F27" s="263">
        <v>188496</v>
      </c>
      <c r="G27" s="263">
        <v>185133</v>
      </c>
      <c r="H27" s="263">
        <v>0</v>
      </c>
      <c r="I27" s="263">
        <v>0</v>
      </c>
      <c r="J27" s="263">
        <v>5264599</v>
      </c>
      <c r="K27" s="263">
        <v>6078000</v>
      </c>
      <c r="L27" s="263">
        <v>5929430</v>
      </c>
    </row>
    <row r="28" spans="1:12">
      <c r="A28" s="262" t="s">
        <v>232</v>
      </c>
      <c r="B28" s="262">
        <v>43</v>
      </c>
      <c r="C28" s="263">
        <v>9451003</v>
      </c>
      <c r="D28" s="263">
        <v>119765</v>
      </c>
      <c r="E28" s="263">
        <v>5683979</v>
      </c>
      <c r="F28" s="263">
        <v>850080</v>
      </c>
      <c r="G28" s="263">
        <v>301311</v>
      </c>
      <c r="H28" s="263">
        <v>0</v>
      </c>
      <c r="I28" s="263">
        <v>0</v>
      </c>
      <c r="J28" s="263">
        <v>16406137</v>
      </c>
      <c r="K28" s="263">
        <v>14636000</v>
      </c>
      <c r="L28" s="263">
        <v>15465000</v>
      </c>
    </row>
    <row r="29" spans="1:12">
      <c r="A29" s="262" t="s">
        <v>215</v>
      </c>
      <c r="B29" s="262">
        <v>44</v>
      </c>
      <c r="C29" s="263">
        <v>570603</v>
      </c>
      <c r="D29" s="263">
        <v>112348</v>
      </c>
      <c r="E29" s="263">
        <v>23553</v>
      </c>
      <c r="F29" s="263">
        <v>521</v>
      </c>
      <c r="G29" s="263">
        <v>6957</v>
      </c>
      <c r="H29" s="263">
        <v>0</v>
      </c>
      <c r="I29" s="263">
        <v>0</v>
      </c>
      <c r="J29" s="263">
        <v>713982</v>
      </c>
      <c r="K29" s="263">
        <v>961000</v>
      </c>
      <c r="L29" s="263">
        <v>790747</v>
      </c>
    </row>
    <row r="30" spans="1:12">
      <c r="A30" s="262" t="s">
        <v>219</v>
      </c>
      <c r="B30" s="262">
        <v>46</v>
      </c>
      <c r="C30" s="263">
        <v>23593309</v>
      </c>
      <c r="D30" s="263">
        <v>19516009</v>
      </c>
      <c r="E30" s="263">
        <v>180032</v>
      </c>
      <c r="F30" s="263">
        <v>233058</v>
      </c>
      <c r="G30" s="263">
        <v>125037</v>
      </c>
      <c r="H30" s="263">
        <v>0</v>
      </c>
      <c r="I30" s="263">
        <v>0</v>
      </c>
      <c r="J30" s="263">
        <v>43647446</v>
      </c>
      <c r="K30" s="263">
        <v>45623458</v>
      </c>
      <c r="L30" s="263">
        <v>45201215</v>
      </c>
    </row>
    <row r="31" spans="1:12">
      <c r="A31" s="262" t="s">
        <v>233</v>
      </c>
      <c r="B31" s="262">
        <v>47</v>
      </c>
      <c r="C31" s="263">
        <v>0</v>
      </c>
      <c r="D31" s="263">
        <v>0</v>
      </c>
      <c r="E31" s="263">
        <v>0</v>
      </c>
      <c r="F31" s="263">
        <v>0</v>
      </c>
      <c r="G31" s="263">
        <v>0</v>
      </c>
      <c r="H31" s="263">
        <v>229635000</v>
      </c>
      <c r="I31" s="263">
        <v>0</v>
      </c>
      <c r="J31" s="263">
        <v>229635000</v>
      </c>
      <c r="K31" s="263">
        <v>229635000</v>
      </c>
      <c r="L31" s="263">
        <v>268971800</v>
      </c>
    </row>
    <row r="32" spans="1:12">
      <c r="A32" s="262" t="s">
        <v>234</v>
      </c>
      <c r="B32" s="262">
        <v>48</v>
      </c>
      <c r="C32" s="263">
        <v>15187498</v>
      </c>
      <c r="D32" s="263">
        <v>16342908</v>
      </c>
      <c r="E32" s="263">
        <v>155560</v>
      </c>
      <c r="F32" s="263">
        <v>110720</v>
      </c>
      <c r="G32" s="263">
        <v>898148</v>
      </c>
      <c r="H32" s="263">
        <v>0</v>
      </c>
      <c r="I32" s="263">
        <v>0</v>
      </c>
      <c r="J32" s="263">
        <v>32694833</v>
      </c>
      <c r="K32" s="263">
        <v>32694834</v>
      </c>
      <c r="L32" s="263">
        <v>33020801</v>
      </c>
    </row>
    <row r="33" spans="1:12">
      <c r="A33" s="262" t="s">
        <v>235</v>
      </c>
      <c r="B33" s="262">
        <v>50</v>
      </c>
      <c r="C33" s="263">
        <v>39205614</v>
      </c>
      <c r="D33" s="263">
        <v>575304</v>
      </c>
      <c r="E33" s="263">
        <v>221689</v>
      </c>
      <c r="F33" s="263">
        <v>0</v>
      </c>
      <c r="G33" s="263">
        <v>25644</v>
      </c>
      <c r="H33" s="263">
        <v>0</v>
      </c>
      <c r="I33" s="263">
        <v>94750</v>
      </c>
      <c r="J33" s="263">
        <v>40123000</v>
      </c>
      <c r="K33" s="263">
        <v>40123000</v>
      </c>
      <c r="L33" s="263">
        <v>40200000</v>
      </c>
    </row>
    <row r="34" spans="1:12">
      <c r="A34" s="262" t="s">
        <v>236</v>
      </c>
      <c r="B34" s="262">
        <v>51</v>
      </c>
      <c r="C34" s="263">
        <v>1377954</v>
      </c>
      <c r="D34" s="263">
        <v>815214</v>
      </c>
      <c r="E34" s="263">
        <v>8410</v>
      </c>
      <c r="F34" s="263">
        <v>14312</v>
      </c>
      <c r="G34" s="263">
        <v>7639</v>
      </c>
      <c r="H34" s="263">
        <v>0</v>
      </c>
      <c r="I34" s="263">
        <v>0</v>
      </c>
      <c r="J34" s="263">
        <v>2223529</v>
      </c>
      <c r="K34" s="263">
        <v>2223530</v>
      </c>
      <c r="L34" s="263">
        <v>2405895</v>
      </c>
    </row>
    <row r="35" spans="1:12">
      <c r="A35" s="262" t="s">
        <v>237</v>
      </c>
      <c r="B35" s="262">
        <v>54</v>
      </c>
      <c r="C35" s="263">
        <v>1141696</v>
      </c>
      <c r="D35" s="263">
        <v>208026</v>
      </c>
      <c r="E35" s="263">
        <v>7883</v>
      </c>
      <c r="F35" s="263">
        <v>15566</v>
      </c>
      <c r="G35" s="263">
        <v>1777</v>
      </c>
      <c r="H35" s="263">
        <v>0</v>
      </c>
      <c r="I35" s="263">
        <v>0</v>
      </c>
      <c r="J35" s="263">
        <v>1374948</v>
      </c>
      <c r="K35" s="263">
        <v>1377708</v>
      </c>
      <c r="L35" s="263">
        <v>1354086</v>
      </c>
    </row>
    <row r="36" spans="1:12">
      <c r="A36" s="262" t="s">
        <v>238</v>
      </c>
      <c r="B36" s="262">
        <v>55</v>
      </c>
      <c r="C36" s="263">
        <v>0</v>
      </c>
      <c r="D36" s="263">
        <v>0</v>
      </c>
      <c r="E36" s="263">
        <v>0</v>
      </c>
      <c r="F36" s="263">
        <v>0</v>
      </c>
      <c r="G36" s="263">
        <v>0</v>
      </c>
      <c r="H36" s="263">
        <v>0</v>
      </c>
      <c r="I36" s="263">
        <v>0</v>
      </c>
      <c r="J36" s="263">
        <v>0</v>
      </c>
      <c r="K36" s="263">
        <v>0</v>
      </c>
      <c r="L36" s="263">
        <v>821523</v>
      </c>
    </row>
    <row r="37" spans="1:12">
      <c r="A37" s="262" t="s">
        <v>239</v>
      </c>
      <c r="B37" s="262">
        <v>59</v>
      </c>
      <c r="C37" s="263">
        <v>738911</v>
      </c>
      <c r="D37" s="263">
        <v>268264</v>
      </c>
      <c r="E37" s="263">
        <v>26066</v>
      </c>
      <c r="F37" s="263">
        <v>16373</v>
      </c>
      <c r="G37" s="263">
        <v>2823</v>
      </c>
      <c r="H37" s="263">
        <v>0</v>
      </c>
      <c r="I37" s="263">
        <v>0</v>
      </c>
      <c r="J37" s="263">
        <v>1052437</v>
      </c>
      <c r="K37" s="263">
        <v>1052438</v>
      </c>
      <c r="L37" s="263">
        <v>986584</v>
      </c>
    </row>
    <row r="38" spans="1:12">
      <c r="A38" s="262" t="s">
        <v>113</v>
      </c>
      <c r="B38" s="262">
        <v>60</v>
      </c>
      <c r="C38" s="263">
        <v>0</v>
      </c>
      <c r="D38" s="263">
        <v>15022505</v>
      </c>
      <c r="E38" s="263">
        <v>0</v>
      </c>
      <c r="F38" s="263">
        <v>0</v>
      </c>
      <c r="G38" s="263">
        <v>0</v>
      </c>
      <c r="H38" s="263">
        <v>249571382</v>
      </c>
      <c r="I38" s="263">
        <v>756506770</v>
      </c>
      <c r="J38" s="263">
        <v>1021100656</v>
      </c>
      <c r="K38" s="263">
        <v>1104833074</v>
      </c>
      <c r="L38" s="263">
        <v>915271525</v>
      </c>
    </row>
    <row r="39" spans="1:12">
      <c r="A39" s="262" t="s">
        <v>240</v>
      </c>
      <c r="B39" s="262">
        <v>61</v>
      </c>
      <c r="C39" s="263">
        <v>108893</v>
      </c>
      <c r="D39" s="263">
        <v>31084</v>
      </c>
      <c r="E39" s="263">
        <v>3153</v>
      </c>
      <c r="F39" s="263">
        <v>8067</v>
      </c>
      <c r="G39" s="263">
        <v>120</v>
      </c>
      <c r="H39" s="263">
        <v>0</v>
      </c>
      <c r="I39" s="263">
        <v>0</v>
      </c>
      <c r="J39" s="263">
        <v>151317</v>
      </c>
      <c r="K39" s="263">
        <v>226000</v>
      </c>
      <c r="L39" s="263">
        <v>89993</v>
      </c>
    </row>
    <row r="40" spans="1:12">
      <c r="A40" s="262" t="s">
        <v>241</v>
      </c>
      <c r="B40" s="262">
        <v>65</v>
      </c>
      <c r="C40" s="263">
        <v>12977451</v>
      </c>
      <c r="D40" s="263">
        <v>5775555</v>
      </c>
      <c r="E40" s="263">
        <v>580918</v>
      </c>
      <c r="F40" s="263">
        <v>117946</v>
      </c>
      <c r="G40" s="263">
        <v>366718</v>
      </c>
      <c r="H40" s="263">
        <v>0</v>
      </c>
      <c r="I40" s="263">
        <v>5000</v>
      </c>
      <c r="J40" s="263">
        <v>19823588</v>
      </c>
      <c r="K40" s="263">
        <v>19823589</v>
      </c>
      <c r="L40" s="263">
        <v>21492355</v>
      </c>
    </row>
    <row r="41" spans="1:12">
      <c r="A41" s="262" t="s">
        <v>242</v>
      </c>
      <c r="B41" s="262">
        <v>66</v>
      </c>
      <c r="C41" s="263">
        <v>3584953</v>
      </c>
      <c r="D41" s="263">
        <v>2134573</v>
      </c>
      <c r="E41" s="263">
        <v>42146</v>
      </c>
      <c r="F41" s="263">
        <v>20688</v>
      </c>
      <c r="G41" s="263">
        <v>240816</v>
      </c>
      <c r="H41" s="263">
        <v>1000000</v>
      </c>
      <c r="I41" s="263">
        <v>192500</v>
      </c>
      <c r="J41" s="263">
        <v>7215676</v>
      </c>
      <c r="K41" s="263">
        <v>7215676</v>
      </c>
      <c r="L41" s="263">
        <v>7645639</v>
      </c>
    </row>
    <row r="42" spans="1:12">
      <c r="A42" s="262" t="s">
        <v>243</v>
      </c>
      <c r="B42" s="262">
        <v>67</v>
      </c>
      <c r="C42" s="263">
        <v>136554</v>
      </c>
      <c r="D42" s="263">
        <v>136389</v>
      </c>
      <c r="E42" s="263">
        <v>6672</v>
      </c>
      <c r="F42" s="263">
        <v>18317</v>
      </c>
      <c r="G42" s="263">
        <v>2479</v>
      </c>
      <c r="H42" s="263">
        <v>0</v>
      </c>
      <c r="I42" s="263">
        <v>0</v>
      </c>
      <c r="J42" s="263">
        <v>300411</v>
      </c>
      <c r="K42" s="263">
        <v>493000</v>
      </c>
      <c r="L42" s="263">
        <v>239579</v>
      </c>
    </row>
    <row r="43" spans="1:12">
      <c r="A43" s="262" t="s">
        <v>244</v>
      </c>
      <c r="B43" s="262">
        <v>68</v>
      </c>
      <c r="C43" s="263">
        <v>2443337</v>
      </c>
      <c r="D43" s="263">
        <v>924437</v>
      </c>
      <c r="E43" s="263">
        <v>57269</v>
      </c>
      <c r="F43" s="263">
        <v>42652</v>
      </c>
      <c r="G43" s="263">
        <v>30329</v>
      </c>
      <c r="H43" s="263">
        <v>0</v>
      </c>
      <c r="I43" s="263">
        <v>0</v>
      </c>
      <c r="J43" s="263">
        <v>3498023</v>
      </c>
      <c r="K43" s="263">
        <v>3498024</v>
      </c>
      <c r="L43" s="263">
        <v>3528236</v>
      </c>
    </row>
    <row r="44" spans="1:12">
      <c r="A44" s="262" t="s">
        <v>245</v>
      </c>
      <c r="B44" s="262">
        <v>69</v>
      </c>
      <c r="C44" s="263">
        <v>3408896</v>
      </c>
      <c r="D44" s="263">
        <v>990937</v>
      </c>
      <c r="E44" s="263">
        <v>46931</v>
      </c>
      <c r="F44" s="263">
        <v>12320</v>
      </c>
      <c r="G44" s="263">
        <v>34048</v>
      </c>
      <c r="H44" s="263">
        <v>0</v>
      </c>
      <c r="I44" s="263">
        <v>0</v>
      </c>
      <c r="J44" s="263">
        <v>4493132</v>
      </c>
      <c r="K44" s="263">
        <v>4638000</v>
      </c>
      <c r="L44" s="263">
        <v>0</v>
      </c>
    </row>
    <row r="45" spans="1:12">
      <c r="A45" s="262" t="s">
        <v>246</v>
      </c>
      <c r="B45" s="262">
        <v>70</v>
      </c>
      <c r="C45" s="263">
        <v>1295293</v>
      </c>
      <c r="D45" s="263">
        <v>200971</v>
      </c>
      <c r="E45" s="263">
        <v>40732</v>
      </c>
      <c r="F45" s="263">
        <v>45646</v>
      </c>
      <c r="G45" s="263">
        <v>9117</v>
      </c>
      <c r="H45" s="263">
        <v>0</v>
      </c>
      <c r="I45" s="263">
        <v>45000</v>
      </c>
      <c r="J45" s="263">
        <v>1636759</v>
      </c>
      <c r="K45" s="263">
        <v>1860000</v>
      </c>
      <c r="L45" s="263">
        <v>1429831</v>
      </c>
    </row>
    <row r="46" spans="1:12">
      <c r="A46" s="262" t="s">
        <v>247</v>
      </c>
      <c r="B46" s="262">
        <v>71</v>
      </c>
      <c r="C46" s="263">
        <v>1194202</v>
      </c>
      <c r="D46" s="263">
        <v>198489</v>
      </c>
      <c r="E46" s="263">
        <v>16170</v>
      </c>
      <c r="F46" s="263">
        <v>19568</v>
      </c>
      <c r="G46" s="263">
        <v>1857</v>
      </c>
      <c r="H46" s="263">
        <v>0</v>
      </c>
      <c r="I46" s="263">
        <v>0</v>
      </c>
      <c r="J46" s="263">
        <v>1430286</v>
      </c>
      <c r="K46" s="263">
        <v>1451000</v>
      </c>
      <c r="L46" s="263">
        <v>1356257</v>
      </c>
    </row>
    <row r="47" spans="1:12">
      <c r="A47" s="262" t="s">
        <v>248</v>
      </c>
      <c r="B47" s="262">
        <v>72</v>
      </c>
      <c r="C47" s="263">
        <v>5096607</v>
      </c>
      <c r="D47" s="263">
        <v>611910</v>
      </c>
      <c r="E47" s="263">
        <v>24843</v>
      </c>
      <c r="F47" s="263">
        <v>64862</v>
      </c>
      <c r="G47" s="263">
        <v>23545</v>
      </c>
      <c r="H47" s="263">
        <v>0</v>
      </c>
      <c r="I47" s="263">
        <v>0</v>
      </c>
      <c r="J47" s="263">
        <v>5821767</v>
      </c>
      <c r="K47" s="263">
        <v>6398000</v>
      </c>
      <c r="L47" s="263">
        <v>5916333</v>
      </c>
    </row>
    <row r="48" spans="1:12">
      <c r="A48" s="262" t="s">
        <v>249</v>
      </c>
      <c r="B48" s="262">
        <v>73</v>
      </c>
      <c r="C48" s="263">
        <v>8431204</v>
      </c>
      <c r="D48" s="263">
        <v>1985610</v>
      </c>
      <c r="E48" s="263">
        <v>1230480</v>
      </c>
      <c r="F48" s="263">
        <v>109505</v>
      </c>
      <c r="G48" s="263">
        <v>410082</v>
      </c>
      <c r="H48" s="263">
        <v>0</v>
      </c>
      <c r="I48" s="263">
        <v>0</v>
      </c>
      <c r="J48" s="263">
        <v>12166879</v>
      </c>
      <c r="K48" s="263">
        <v>12375000</v>
      </c>
      <c r="L48" s="263">
        <v>9087656</v>
      </c>
    </row>
    <row r="49" spans="1:12">
      <c r="A49" s="262" t="s">
        <v>215</v>
      </c>
      <c r="B49" s="262">
        <v>74</v>
      </c>
      <c r="C49" s="263">
        <v>562636</v>
      </c>
      <c r="D49" s="263">
        <v>9710</v>
      </c>
      <c r="E49" s="263">
        <v>6150</v>
      </c>
      <c r="F49" s="263">
        <v>1217</v>
      </c>
      <c r="G49" s="263">
        <v>206</v>
      </c>
      <c r="H49" s="263">
        <v>0</v>
      </c>
      <c r="I49" s="263">
        <v>0</v>
      </c>
      <c r="J49" s="263">
        <v>579918</v>
      </c>
      <c r="K49" s="263">
        <v>659000</v>
      </c>
      <c r="L49" s="263">
        <v>575930</v>
      </c>
    </row>
    <row r="50" spans="1:12">
      <c r="A50" s="262" t="s">
        <v>250</v>
      </c>
      <c r="B50" s="262">
        <v>75</v>
      </c>
      <c r="C50" s="263">
        <v>693860</v>
      </c>
      <c r="D50" s="263">
        <v>174094</v>
      </c>
      <c r="E50" s="263">
        <v>11133</v>
      </c>
      <c r="F50" s="263">
        <v>2598</v>
      </c>
      <c r="G50" s="263">
        <v>6744</v>
      </c>
      <c r="H50" s="263">
        <v>9750853</v>
      </c>
      <c r="I50" s="263">
        <v>18000</v>
      </c>
      <c r="J50" s="263">
        <v>10657282</v>
      </c>
      <c r="K50" s="263">
        <v>10670000</v>
      </c>
      <c r="L50" s="263">
        <v>11055020</v>
      </c>
    </row>
    <row r="51" spans="1:12">
      <c r="A51" s="262" t="s">
        <v>153</v>
      </c>
      <c r="B51" s="262">
        <v>76</v>
      </c>
      <c r="C51" s="263">
        <v>12055346</v>
      </c>
      <c r="D51" s="263">
        <v>753896</v>
      </c>
      <c r="E51" s="263">
        <v>28389</v>
      </c>
      <c r="F51" s="263">
        <v>2741</v>
      </c>
      <c r="G51" s="263">
        <v>8015</v>
      </c>
      <c r="H51" s="263">
        <v>0</v>
      </c>
      <c r="I51" s="263">
        <v>0</v>
      </c>
      <c r="J51" s="263">
        <v>12848388</v>
      </c>
      <c r="K51" s="263">
        <v>12851000</v>
      </c>
      <c r="L51" s="263">
        <v>13139836</v>
      </c>
    </row>
    <row r="52" spans="1:12">
      <c r="A52" s="262" t="s">
        <v>251</v>
      </c>
      <c r="B52" s="262">
        <v>77</v>
      </c>
      <c r="C52" s="263">
        <v>1714188</v>
      </c>
      <c r="D52" s="263">
        <v>2591237</v>
      </c>
      <c r="E52" s="263">
        <v>10376</v>
      </c>
      <c r="F52" s="263">
        <v>20109</v>
      </c>
      <c r="G52" s="263">
        <v>23148</v>
      </c>
      <c r="H52" s="263">
        <v>0</v>
      </c>
      <c r="I52" s="263">
        <v>0</v>
      </c>
      <c r="J52" s="263">
        <v>4359058</v>
      </c>
      <c r="K52" s="263">
        <v>4512901</v>
      </c>
      <c r="L52" s="263">
        <v>4270581</v>
      </c>
    </row>
    <row r="53" spans="1:12">
      <c r="A53" s="262" t="s">
        <v>252</v>
      </c>
      <c r="B53" s="262">
        <v>78</v>
      </c>
      <c r="C53" s="263">
        <v>5488387</v>
      </c>
      <c r="D53" s="263">
        <v>2522645</v>
      </c>
      <c r="E53" s="263">
        <v>38832</v>
      </c>
      <c r="F53" s="263">
        <v>4222</v>
      </c>
      <c r="G53" s="263">
        <v>122255</v>
      </c>
      <c r="H53" s="263">
        <v>0</v>
      </c>
      <c r="I53" s="263">
        <v>0</v>
      </c>
      <c r="J53" s="263">
        <v>8176341</v>
      </c>
      <c r="K53" s="263">
        <v>8215000</v>
      </c>
      <c r="L53" s="263">
        <v>8501068</v>
      </c>
    </row>
    <row r="54" spans="1:12">
      <c r="A54" s="262" t="s">
        <v>253</v>
      </c>
      <c r="B54" s="262">
        <v>80</v>
      </c>
      <c r="C54" s="263">
        <v>577519</v>
      </c>
      <c r="D54" s="263">
        <v>471465</v>
      </c>
      <c r="E54" s="263">
        <v>29851</v>
      </c>
      <c r="F54" s="263">
        <v>12841</v>
      </c>
      <c r="G54" s="263">
        <v>14089</v>
      </c>
      <c r="H54" s="263">
        <v>0</v>
      </c>
      <c r="I54" s="263">
        <v>0</v>
      </c>
      <c r="J54" s="263">
        <v>1105765</v>
      </c>
      <c r="K54" s="263">
        <v>1302000</v>
      </c>
      <c r="L54" s="263">
        <v>0</v>
      </c>
    </row>
    <row r="55" spans="1:12">
      <c r="A55" s="262" t="s">
        <v>254</v>
      </c>
      <c r="B55" s="262">
        <v>81</v>
      </c>
      <c r="C55" s="263">
        <v>6175818</v>
      </c>
      <c r="D55" s="263">
        <v>1152255</v>
      </c>
      <c r="E55" s="263">
        <v>77767</v>
      </c>
      <c r="F55" s="263">
        <v>119036</v>
      </c>
      <c r="G55" s="263">
        <v>150914</v>
      </c>
      <c r="H55" s="263">
        <v>0</v>
      </c>
      <c r="I55" s="263">
        <v>0</v>
      </c>
      <c r="J55" s="263">
        <v>7675790</v>
      </c>
      <c r="K55" s="263">
        <v>9030362</v>
      </c>
      <c r="L55" s="263">
        <v>7714586</v>
      </c>
    </row>
    <row r="56" spans="1:12">
      <c r="A56" s="262" t="s">
        <v>255</v>
      </c>
      <c r="B56" s="262">
        <v>83</v>
      </c>
      <c r="C56" s="263">
        <v>15908984</v>
      </c>
      <c r="D56" s="263">
        <v>649653</v>
      </c>
      <c r="E56" s="263">
        <v>155825</v>
      </c>
      <c r="F56" s="263">
        <v>78153</v>
      </c>
      <c r="G56" s="263">
        <v>94014</v>
      </c>
      <c r="H56" s="263">
        <v>0</v>
      </c>
      <c r="I56" s="263">
        <v>0</v>
      </c>
      <c r="J56" s="263">
        <v>16886629</v>
      </c>
      <c r="K56" s="263">
        <v>19957000</v>
      </c>
      <c r="L56" s="263">
        <v>18480271</v>
      </c>
    </row>
    <row r="57" spans="1:12">
      <c r="A57" s="262" t="s">
        <v>175</v>
      </c>
      <c r="B57" s="262">
        <v>84</v>
      </c>
      <c r="C57" s="263">
        <v>8413140</v>
      </c>
      <c r="D57" s="263">
        <v>1235</v>
      </c>
      <c r="E57" s="263">
        <v>767724</v>
      </c>
      <c r="F57" s="263">
        <v>817901</v>
      </c>
      <c r="G57" s="263">
        <v>0</v>
      </c>
      <c r="H57" s="263">
        <v>0</v>
      </c>
      <c r="I57" s="263">
        <v>0</v>
      </c>
      <c r="J57" s="263">
        <v>10000000</v>
      </c>
      <c r="K57" s="263">
        <v>10000000</v>
      </c>
      <c r="L57" s="263">
        <v>0</v>
      </c>
    </row>
    <row r="58" spans="1:12">
      <c r="A58" s="262" t="s">
        <v>256</v>
      </c>
      <c r="B58" s="262">
        <v>88</v>
      </c>
      <c r="C58" s="263">
        <v>23209592</v>
      </c>
      <c r="D58" s="263">
        <v>3305446</v>
      </c>
      <c r="E58" s="263">
        <v>10503106</v>
      </c>
      <c r="F58" s="263">
        <v>2032315</v>
      </c>
      <c r="G58" s="263">
        <v>1507759</v>
      </c>
      <c r="H58" s="263">
        <v>0</v>
      </c>
      <c r="I58" s="263">
        <v>0</v>
      </c>
      <c r="J58" s="263">
        <v>40558218</v>
      </c>
      <c r="K58" s="263">
        <v>35930000</v>
      </c>
      <c r="L58" s="263">
        <v>39025934</v>
      </c>
    </row>
    <row r="59" spans="1:12">
      <c r="A59" s="262" t="s">
        <v>186</v>
      </c>
      <c r="B59" s="262">
        <v>89</v>
      </c>
      <c r="C59" s="263">
        <v>1529887</v>
      </c>
      <c r="D59" s="263">
        <v>672354</v>
      </c>
      <c r="E59" s="263">
        <v>45454</v>
      </c>
      <c r="F59" s="263">
        <v>20223</v>
      </c>
      <c r="G59" s="263">
        <v>4520</v>
      </c>
      <c r="H59" s="263">
        <v>0</v>
      </c>
      <c r="I59" s="263">
        <v>0</v>
      </c>
      <c r="J59" s="263">
        <v>2272437</v>
      </c>
      <c r="K59" s="263">
        <v>2362000</v>
      </c>
      <c r="L59" s="263">
        <v>1965323</v>
      </c>
    </row>
    <row r="63" spans="1:12">
      <c r="B63" s="103" t="s">
        <v>440</v>
      </c>
      <c r="C63">
        <v>2662340</v>
      </c>
      <c r="D63">
        <v>446480</v>
      </c>
      <c r="E63">
        <v>42472</v>
      </c>
      <c r="F63">
        <v>7125</v>
      </c>
      <c r="G63">
        <v>13334</v>
      </c>
      <c r="H63">
        <v>0</v>
      </c>
      <c r="I63">
        <v>0</v>
      </c>
      <c r="J63">
        <v>3171750</v>
      </c>
      <c r="K63">
        <v>3505160</v>
      </c>
      <c r="L63">
        <v>3254328</v>
      </c>
    </row>
    <row r="64" spans="1:12">
      <c r="B64" s="103" t="s">
        <v>441</v>
      </c>
      <c r="C64">
        <v>365545</v>
      </c>
      <c r="D64">
        <v>101338</v>
      </c>
      <c r="E64">
        <v>1621</v>
      </c>
      <c r="F64">
        <v>475</v>
      </c>
      <c r="G64">
        <v>634</v>
      </c>
      <c r="H64">
        <v>0</v>
      </c>
      <c r="I64">
        <v>0</v>
      </c>
      <c r="J64">
        <v>469614</v>
      </c>
      <c r="K64">
        <v>612000</v>
      </c>
      <c r="L64">
        <v>493996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E38"/>
  <sheetViews>
    <sheetView rightToLeft="1" topLeftCell="B1" workbookViewId="0">
      <selection activeCell="N60" sqref="N60"/>
    </sheetView>
  </sheetViews>
  <sheetFormatPr defaultRowHeight="12.75"/>
  <cols>
    <col min="3" max="4" width="9.5703125" bestFit="1" customWidth="1"/>
    <col min="5" max="5" width="9.7109375" bestFit="1" customWidth="1"/>
  </cols>
  <sheetData>
    <row r="1" spans="1:5">
      <c r="A1" s="253" t="s">
        <v>442</v>
      </c>
    </row>
    <row r="3" spans="1:5" ht="15">
      <c r="A3" s="236" t="s">
        <v>197</v>
      </c>
      <c r="B3" s="236" t="s">
        <v>443</v>
      </c>
      <c r="C3" s="236" t="s">
        <v>207</v>
      </c>
      <c r="D3" s="236" t="s">
        <v>444</v>
      </c>
      <c r="E3" s="236" t="s">
        <v>445</v>
      </c>
    </row>
    <row r="4" spans="1:5">
      <c r="A4" s="233" t="s">
        <v>209</v>
      </c>
      <c r="B4" s="237">
        <v>11</v>
      </c>
      <c r="C4" s="235">
        <v>1015500</v>
      </c>
      <c r="D4" s="235">
        <v>1015500</v>
      </c>
      <c r="E4" s="235"/>
    </row>
    <row r="5" spans="1:5" ht="15">
      <c r="A5" s="233" t="s">
        <v>211</v>
      </c>
      <c r="B5" s="237">
        <v>13</v>
      </c>
      <c r="C5" s="186">
        <v>18133497</v>
      </c>
      <c r="D5" s="186">
        <v>18133497</v>
      </c>
      <c r="E5" s="235">
        <v>21997018</v>
      </c>
    </row>
    <row r="6" spans="1:5" ht="15">
      <c r="A6" s="233" t="s">
        <v>214</v>
      </c>
      <c r="B6" s="237">
        <v>16</v>
      </c>
      <c r="C6" s="186">
        <v>6416400</v>
      </c>
      <c r="D6" s="186">
        <v>4250381</v>
      </c>
      <c r="E6" s="235">
        <v>5671647</v>
      </c>
    </row>
    <row r="7" spans="1:5">
      <c r="A7" s="233" t="s">
        <v>215</v>
      </c>
      <c r="B7" s="237">
        <v>17</v>
      </c>
      <c r="C7" s="235">
        <v>60000</v>
      </c>
      <c r="D7" s="235">
        <v>60000</v>
      </c>
      <c r="E7" s="235">
        <v>60000</v>
      </c>
    </row>
    <row r="8" spans="1:5">
      <c r="A8" s="233" t="s">
        <v>216</v>
      </c>
      <c r="B8" s="237">
        <v>18</v>
      </c>
      <c r="C8" s="235">
        <v>1289700</v>
      </c>
      <c r="D8" s="235">
        <v>1254459</v>
      </c>
      <c r="E8" s="235">
        <v>401395</v>
      </c>
    </row>
    <row r="9" spans="1:5">
      <c r="A9" s="233" t="s">
        <v>217</v>
      </c>
      <c r="B9" s="237">
        <v>21</v>
      </c>
      <c r="C9" s="235">
        <v>8671900</v>
      </c>
      <c r="D9" s="235">
        <v>3736798</v>
      </c>
      <c r="E9" s="235">
        <v>5271730</v>
      </c>
    </row>
    <row r="10" spans="1:5">
      <c r="A10" s="233" t="s">
        <v>218</v>
      </c>
      <c r="B10" s="237">
        <v>22</v>
      </c>
      <c r="C10" s="235">
        <v>8000000</v>
      </c>
      <c r="D10" s="235">
        <v>4949889</v>
      </c>
      <c r="E10" s="235">
        <v>10487893</v>
      </c>
    </row>
    <row r="11" spans="1:5">
      <c r="A11" s="233" t="s">
        <v>219</v>
      </c>
      <c r="B11" s="237">
        <v>23</v>
      </c>
      <c r="C11" s="235">
        <v>9554588</v>
      </c>
      <c r="D11" s="235">
        <v>6374719</v>
      </c>
      <c r="E11" s="235">
        <v>11601891</v>
      </c>
    </row>
    <row r="12" spans="1:5">
      <c r="A12" s="233" t="s">
        <v>220</v>
      </c>
      <c r="B12" s="237">
        <v>24</v>
      </c>
      <c r="C12" s="235"/>
      <c r="D12" s="235"/>
      <c r="E12" s="235">
        <v>95560</v>
      </c>
    </row>
    <row r="13" spans="1:5">
      <c r="A13" s="233" t="s">
        <v>221</v>
      </c>
      <c r="B13" s="237">
        <v>26</v>
      </c>
      <c r="C13" s="235">
        <v>4600000</v>
      </c>
      <c r="D13" s="235">
        <v>2960788</v>
      </c>
      <c r="E13" s="235">
        <v>5298704</v>
      </c>
    </row>
    <row r="14" spans="1:5">
      <c r="A14" s="233" t="s">
        <v>222</v>
      </c>
      <c r="B14" s="237">
        <v>28</v>
      </c>
      <c r="C14" s="235"/>
      <c r="D14" s="235"/>
      <c r="E14" s="235">
        <v>21478</v>
      </c>
    </row>
    <row r="15" spans="1:5">
      <c r="A15" s="233" t="s">
        <v>223</v>
      </c>
      <c r="B15" s="237">
        <v>29</v>
      </c>
      <c r="C15" s="235">
        <v>600000</v>
      </c>
      <c r="D15" s="235">
        <v>103791</v>
      </c>
      <c r="E15" s="235">
        <v>800656</v>
      </c>
    </row>
    <row r="16" spans="1:5">
      <c r="A16" s="233" t="s">
        <v>226</v>
      </c>
      <c r="B16" s="237">
        <v>34</v>
      </c>
      <c r="C16" s="235">
        <v>5604800</v>
      </c>
      <c r="D16" s="235">
        <v>4228139</v>
      </c>
      <c r="E16" s="235">
        <v>4603811</v>
      </c>
    </row>
    <row r="17" spans="1:5">
      <c r="A17" s="233" t="s">
        <v>227</v>
      </c>
      <c r="B17" s="237">
        <v>36</v>
      </c>
      <c r="C17" s="235">
        <v>114480100</v>
      </c>
      <c r="D17" s="235">
        <v>110086323</v>
      </c>
      <c r="E17" s="235">
        <v>143004455</v>
      </c>
    </row>
    <row r="18" spans="1:5">
      <c r="A18" s="233" t="s">
        <v>231</v>
      </c>
      <c r="B18" s="237">
        <v>41</v>
      </c>
      <c r="C18" s="235">
        <v>300000</v>
      </c>
      <c r="D18" s="235">
        <v>249986</v>
      </c>
      <c r="E18" s="235">
        <v>195681</v>
      </c>
    </row>
    <row r="19" spans="1:5">
      <c r="A19" s="233" t="s">
        <v>219</v>
      </c>
      <c r="B19" s="237">
        <v>46</v>
      </c>
      <c r="C19" s="235">
        <v>70068912</v>
      </c>
      <c r="D19" s="235">
        <v>57663189</v>
      </c>
      <c r="E19" s="235">
        <v>62029663</v>
      </c>
    </row>
    <row r="20" spans="1:5">
      <c r="A20" s="233" t="s">
        <v>234</v>
      </c>
      <c r="B20" s="237">
        <v>48</v>
      </c>
      <c r="C20" s="235">
        <v>4413900</v>
      </c>
      <c r="D20" s="235">
        <v>2770452</v>
      </c>
      <c r="E20" s="235">
        <v>3708048</v>
      </c>
    </row>
    <row r="21" spans="1:5">
      <c r="A21" s="233" t="s">
        <v>235</v>
      </c>
      <c r="B21" s="237">
        <v>50</v>
      </c>
      <c r="C21" s="235">
        <v>3000000</v>
      </c>
      <c r="D21" s="235">
        <v>2999671</v>
      </c>
      <c r="E21" s="235">
        <v>4070533</v>
      </c>
    </row>
    <row r="22" spans="1:5">
      <c r="A22" s="233" t="s">
        <v>238</v>
      </c>
      <c r="B22" s="237">
        <v>55</v>
      </c>
      <c r="C22" s="235"/>
      <c r="D22" s="235"/>
      <c r="E22" s="235">
        <v>491198</v>
      </c>
    </row>
    <row r="23" spans="1:5" ht="15">
      <c r="A23" s="233" t="s">
        <v>239</v>
      </c>
      <c r="B23" s="237">
        <v>59</v>
      </c>
      <c r="C23" s="186">
        <v>462600</v>
      </c>
      <c r="D23" s="186">
        <v>318096</v>
      </c>
      <c r="E23" s="235">
        <v>137365</v>
      </c>
    </row>
    <row r="24" spans="1:5" ht="15">
      <c r="A24" s="233" t="s">
        <v>113</v>
      </c>
      <c r="B24" s="237">
        <v>60</v>
      </c>
      <c r="C24" s="235">
        <v>120535103</v>
      </c>
      <c r="D24" s="235">
        <v>94705291</v>
      </c>
      <c r="E24" s="186">
        <v>93671804</v>
      </c>
    </row>
    <row r="25" spans="1:5">
      <c r="A25" s="233" t="s">
        <v>241</v>
      </c>
      <c r="B25" s="237">
        <v>65</v>
      </c>
      <c r="C25" s="235">
        <v>9936200</v>
      </c>
      <c r="D25" s="235">
        <v>5597657</v>
      </c>
      <c r="E25" s="235">
        <v>5857139</v>
      </c>
    </row>
    <row r="26" spans="1:5">
      <c r="A26" s="233" t="s">
        <v>242</v>
      </c>
      <c r="B26" s="237">
        <v>66</v>
      </c>
      <c r="C26" s="235">
        <v>9528100</v>
      </c>
      <c r="D26" s="235">
        <v>8872225</v>
      </c>
      <c r="E26" s="235">
        <v>6609206</v>
      </c>
    </row>
    <row r="27" spans="1:5">
      <c r="A27" s="233" t="s">
        <v>243</v>
      </c>
      <c r="B27" s="237">
        <v>67</v>
      </c>
      <c r="C27" s="235">
        <v>4151400</v>
      </c>
      <c r="D27" s="235">
        <v>1587652</v>
      </c>
      <c r="E27" s="235">
        <v>248534</v>
      </c>
    </row>
    <row r="28" spans="1:5">
      <c r="A28" s="233" t="s">
        <v>245</v>
      </c>
      <c r="B28" s="237">
        <v>69</v>
      </c>
      <c r="C28" s="235">
        <v>50000</v>
      </c>
      <c r="D28" s="235"/>
      <c r="E28" s="235"/>
    </row>
    <row r="29" spans="1:5">
      <c r="A29" s="233" t="s">
        <v>246</v>
      </c>
      <c r="B29" s="237">
        <v>70</v>
      </c>
      <c r="C29" s="235">
        <v>3000000</v>
      </c>
      <c r="D29" s="235">
        <v>3000000</v>
      </c>
      <c r="E29" s="235">
        <v>3000000</v>
      </c>
    </row>
    <row r="30" spans="1:5">
      <c r="A30" s="233" t="s">
        <v>248</v>
      </c>
      <c r="B30" s="237">
        <v>72</v>
      </c>
      <c r="C30" s="235">
        <v>300000</v>
      </c>
      <c r="D30" s="235">
        <v>273688</v>
      </c>
      <c r="E30" s="235">
        <v>175796</v>
      </c>
    </row>
    <row r="31" spans="1:5">
      <c r="A31" s="233" t="s">
        <v>249</v>
      </c>
      <c r="B31" s="237">
        <v>73</v>
      </c>
      <c r="C31" s="235">
        <v>5835000</v>
      </c>
      <c r="D31" s="235">
        <v>3590338</v>
      </c>
      <c r="E31" s="235">
        <v>977881</v>
      </c>
    </row>
    <row r="32" spans="1:5">
      <c r="A32" s="233" t="s">
        <v>153</v>
      </c>
      <c r="B32" s="237">
        <v>76</v>
      </c>
      <c r="C32" s="235">
        <v>300000</v>
      </c>
      <c r="D32" s="235">
        <v>72275</v>
      </c>
      <c r="E32" s="235">
        <v>105607</v>
      </c>
    </row>
    <row r="33" spans="1:5">
      <c r="A33" s="233" t="s">
        <v>251</v>
      </c>
      <c r="B33" s="237">
        <v>77</v>
      </c>
      <c r="C33" s="235">
        <v>636300</v>
      </c>
      <c r="D33" s="235">
        <v>451224</v>
      </c>
      <c r="E33" s="235">
        <v>1063630</v>
      </c>
    </row>
    <row r="34" spans="1:5">
      <c r="A34" s="233" t="s">
        <v>252</v>
      </c>
      <c r="B34" s="237">
        <v>78</v>
      </c>
      <c r="C34" s="235">
        <v>680600</v>
      </c>
      <c r="D34" s="235">
        <v>663531</v>
      </c>
      <c r="E34" s="235">
        <v>434961</v>
      </c>
    </row>
    <row r="35" spans="1:5">
      <c r="A35" s="233" t="s">
        <v>254</v>
      </c>
      <c r="B35" s="237">
        <v>81</v>
      </c>
      <c r="C35" s="235">
        <v>1800000</v>
      </c>
      <c r="D35" s="235">
        <v>1142854</v>
      </c>
      <c r="E35" s="235">
        <v>1728391</v>
      </c>
    </row>
    <row r="36" spans="1:5">
      <c r="A36" s="233" t="s">
        <v>255</v>
      </c>
      <c r="B36" s="237">
        <v>83</v>
      </c>
      <c r="C36" s="235">
        <v>1575400</v>
      </c>
      <c r="D36" s="235">
        <v>1399295</v>
      </c>
      <c r="E36" s="235">
        <v>1138004</v>
      </c>
    </row>
    <row r="37" spans="1:5">
      <c r="A37" s="233" t="s">
        <v>175</v>
      </c>
      <c r="B37" s="237">
        <v>84</v>
      </c>
      <c r="C37" s="235">
        <v>12000000</v>
      </c>
      <c r="D37" s="235">
        <v>12000000</v>
      </c>
      <c r="E37" s="235"/>
    </row>
    <row r="38" spans="1:5">
      <c r="A38" s="233" t="s">
        <v>256</v>
      </c>
      <c r="B38" s="237">
        <v>88</v>
      </c>
      <c r="C38" s="234"/>
      <c r="D38" s="234"/>
      <c r="E38" s="234">
        <v>15923320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610"/>
  <sheetViews>
    <sheetView rightToLeft="1" topLeftCell="A40" zoomScaleNormal="100" workbookViewId="0">
      <selection activeCell="N66" sqref="N66"/>
    </sheetView>
  </sheetViews>
  <sheetFormatPr defaultRowHeight="12.75"/>
  <cols>
    <col min="13" max="13" width="3.7109375" style="141" customWidth="1"/>
    <col min="14" max="14" width="37.28515625" customWidth="1"/>
    <col min="16" max="16" width="9.42578125" style="141" customWidth="1"/>
    <col min="25" max="25" width="10.85546875" bestFit="1" customWidth="1"/>
    <col min="26" max="26" width="3.7109375" style="141" customWidth="1"/>
  </cols>
  <sheetData>
    <row r="1" spans="1:31">
      <c r="A1" s="94" t="s">
        <v>446</v>
      </c>
      <c r="N1" s="103" t="s">
        <v>447</v>
      </c>
      <c r="Q1" s="103" t="s">
        <v>448</v>
      </c>
    </row>
    <row r="2" spans="1:31" ht="15">
      <c r="N2" s="108" t="s">
        <v>449</v>
      </c>
      <c r="O2" s="107">
        <v>11</v>
      </c>
      <c r="Q2" s="241" t="s">
        <v>259</v>
      </c>
      <c r="R2" s="241" t="s">
        <v>260</v>
      </c>
      <c r="S2" s="241" t="s">
        <v>261</v>
      </c>
      <c r="T2" s="241" t="s">
        <v>262</v>
      </c>
      <c r="U2" s="242" t="s">
        <v>258</v>
      </c>
      <c r="V2" s="241" t="s">
        <v>207</v>
      </c>
      <c r="W2" s="241" t="s">
        <v>3</v>
      </c>
      <c r="X2" s="238" t="s">
        <v>263</v>
      </c>
      <c r="Y2" s="244">
        <v>2014</v>
      </c>
      <c r="AA2" t="s">
        <v>450</v>
      </c>
      <c r="AE2" t="s">
        <v>451</v>
      </c>
    </row>
    <row r="3" spans="1:31" ht="15">
      <c r="A3" s="192" t="s">
        <v>197</v>
      </c>
      <c r="B3" s="192" t="s">
        <v>198</v>
      </c>
      <c r="C3" s="192" t="s">
        <v>199</v>
      </c>
      <c r="D3" s="192" t="s">
        <v>452</v>
      </c>
      <c r="E3" s="192" t="s">
        <v>453</v>
      </c>
      <c r="F3" s="192" t="s">
        <v>454</v>
      </c>
      <c r="G3" s="192" t="s">
        <v>203</v>
      </c>
      <c r="H3" s="192" t="s">
        <v>204</v>
      </c>
      <c r="I3" s="192" t="s">
        <v>455</v>
      </c>
      <c r="J3" s="192" t="s">
        <v>206</v>
      </c>
      <c r="K3" s="190" t="s">
        <v>207</v>
      </c>
      <c r="L3" s="190" t="s">
        <v>208</v>
      </c>
      <c r="N3" s="108" t="s">
        <v>456</v>
      </c>
      <c r="O3" s="107">
        <v>12</v>
      </c>
      <c r="Q3" s="187">
        <v>4</v>
      </c>
      <c r="R3" s="243">
        <v>1</v>
      </c>
      <c r="S3" s="243">
        <v>1</v>
      </c>
      <c r="T3" s="243">
        <v>40011</v>
      </c>
      <c r="U3" s="243" t="s">
        <v>264</v>
      </c>
      <c r="V3" s="245">
        <v>148534000</v>
      </c>
      <c r="W3" s="245">
        <v>230724927</v>
      </c>
      <c r="X3" s="245">
        <v>-82190927</v>
      </c>
      <c r="Y3" s="194">
        <v>206473297</v>
      </c>
      <c r="AA3" t="s">
        <v>198</v>
      </c>
    </row>
    <row r="4" spans="1:31" ht="15">
      <c r="A4" s="191" t="s">
        <v>457</v>
      </c>
      <c r="B4" s="205">
        <v>11</v>
      </c>
      <c r="C4" s="196">
        <v>0</v>
      </c>
      <c r="D4" s="196">
        <v>0</v>
      </c>
      <c r="E4" s="196">
        <v>0</v>
      </c>
      <c r="F4" s="196">
        <v>0</v>
      </c>
      <c r="G4" s="196">
        <v>0</v>
      </c>
      <c r="H4" s="196">
        <v>0</v>
      </c>
      <c r="I4" s="197">
        <v>88100</v>
      </c>
      <c r="J4" s="197">
        <v>88100</v>
      </c>
      <c r="K4" s="196">
        <v>0</v>
      </c>
      <c r="L4" s="197">
        <v>1563</v>
      </c>
      <c r="N4" s="108" t="s">
        <v>458</v>
      </c>
      <c r="O4" s="107">
        <v>13</v>
      </c>
      <c r="Q4" s="187">
        <v>4</v>
      </c>
      <c r="R4" s="193">
        <v>1</v>
      </c>
      <c r="S4" s="193">
        <v>1</v>
      </c>
      <c r="T4" s="193">
        <v>40012</v>
      </c>
      <c r="U4" s="193" t="s">
        <v>265</v>
      </c>
      <c r="V4" s="195">
        <v>1141434000</v>
      </c>
      <c r="W4" s="195">
        <v>957404837</v>
      </c>
      <c r="X4" s="195">
        <v>184029163</v>
      </c>
      <c r="Y4" s="194">
        <v>2027312875</v>
      </c>
      <c r="AA4" t="s">
        <v>459</v>
      </c>
      <c r="AB4" t="s">
        <v>460</v>
      </c>
      <c r="AC4" t="s">
        <v>461</v>
      </c>
      <c r="AD4" t="s">
        <v>462</v>
      </c>
    </row>
    <row r="5" spans="1:31" ht="15">
      <c r="A5" s="187" t="s">
        <v>12</v>
      </c>
      <c r="B5" s="205">
        <v>13</v>
      </c>
      <c r="C5" s="187">
        <v>0</v>
      </c>
      <c r="D5" s="194">
        <v>40677302</v>
      </c>
      <c r="E5" s="194">
        <v>5658468</v>
      </c>
      <c r="F5" s="194">
        <v>40550</v>
      </c>
      <c r="G5" s="187">
        <v>0</v>
      </c>
      <c r="H5" s="194">
        <v>344376</v>
      </c>
      <c r="I5" s="194">
        <v>885264</v>
      </c>
      <c r="J5" s="194">
        <v>47605960</v>
      </c>
      <c r="K5" s="194">
        <v>40454000</v>
      </c>
      <c r="L5" s="194">
        <v>40729523</v>
      </c>
      <c r="N5" s="108" t="s">
        <v>463</v>
      </c>
      <c r="O5" s="107">
        <v>14</v>
      </c>
      <c r="Q5" s="187">
        <v>4</v>
      </c>
      <c r="R5" s="193">
        <v>1</v>
      </c>
      <c r="S5" s="193">
        <v>1</v>
      </c>
      <c r="T5" s="193">
        <v>40014</v>
      </c>
      <c r="U5" s="193" t="s">
        <v>266</v>
      </c>
      <c r="V5" s="195">
        <v>-20641000</v>
      </c>
      <c r="W5" s="195">
        <v>-17105245</v>
      </c>
      <c r="X5" s="195">
        <v>-3535755</v>
      </c>
      <c r="Y5" s="194">
        <v>-21172996</v>
      </c>
      <c r="AA5" t="s">
        <v>259</v>
      </c>
      <c r="AB5" t="s">
        <v>464</v>
      </c>
      <c r="AC5" t="s">
        <v>465</v>
      </c>
      <c r="AD5" t="s">
        <v>466</v>
      </c>
    </row>
    <row r="6" spans="1:31" ht="15">
      <c r="A6" s="187" t="s">
        <v>15</v>
      </c>
      <c r="B6" s="205">
        <v>14</v>
      </c>
      <c r="C6" s="187">
        <v>0</v>
      </c>
      <c r="D6" s="188">
        <v>0</v>
      </c>
      <c r="E6" s="186"/>
      <c r="F6" s="189">
        <v>0</v>
      </c>
      <c r="G6" s="187">
        <v>0</v>
      </c>
      <c r="H6" s="187">
        <v>0</v>
      </c>
      <c r="I6" s="188">
        <v>0</v>
      </c>
      <c r="J6" s="188">
        <v>0</v>
      </c>
      <c r="K6" s="188">
        <v>0</v>
      </c>
      <c r="L6" s="188">
        <v>170</v>
      </c>
      <c r="N6" s="108" t="s">
        <v>467</v>
      </c>
      <c r="O6" s="107">
        <v>15</v>
      </c>
      <c r="Q6" s="187">
        <v>4</v>
      </c>
      <c r="R6" s="193">
        <v>1</v>
      </c>
      <c r="S6" s="193">
        <v>2</v>
      </c>
      <c r="T6" s="193">
        <v>40032</v>
      </c>
      <c r="U6" s="193" t="s">
        <v>468</v>
      </c>
      <c r="V6" s="240"/>
      <c r="W6" s="240"/>
      <c r="X6" s="193">
        <v>0</v>
      </c>
      <c r="Y6" s="186"/>
      <c r="AC6">
        <v>1</v>
      </c>
      <c r="AD6">
        <v>4</v>
      </c>
      <c r="AE6" t="s">
        <v>469</v>
      </c>
    </row>
    <row r="7" spans="1:31" ht="15">
      <c r="A7" s="187" t="s">
        <v>16</v>
      </c>
      <c r="B7" s="205">
        <v>15</v>
      </c>
      <c r="C7" s="187">
        <v>0</v>
      </c>
      <c r="D7" s="187">
        <v>60</v>
      </c>
      <c r="E7" s="194">
        <v>6217</v>
      </c>
      <c r="F7" s="189">
        <v>0</v>
      </c>
      <c r="G7" s="187">
        <v>0</v>
      </c>
      <c r="H7" s="187">
        <v>130</v>
      </c>
      <c r="I7" s="194">
        <v>6752</v>
      </c>
      <c r="J7" s="194">
        <v>13159</v>
      </c>
      <c r="K7" s="194">
        <v>5000</v>
      </c>
      <c r="L7" s="194">
        <v>3704</v>
      </c>
      <c r="N7" s="108" t="s">
        <v>470</v>
      </c>
      <c r="O7" s="107">
        <v>16</v>
      </c>
      <c r="Q7" s="187">
        <v>4</v>
      </c>
      <c r="R7" s="193">
        <v>1</v>
      </c>
      <c r="S7" s="193">
        <v>2</v>
      </c>
      <c r="T7" s="193">
        <v>40034</v>
      </c>
      <c r="U7" s="193" t="s">
        <v>471</v>
      </c>
      <c r="V7" s="240"/>
      <c r="W7" s="240"/>
      <c r="X7" s="193">
        <v>0</v>
      </c>
      <c r="Y7" s="186"/>
      <c r="AB7">
        <v>1</v>
      </c>
      <c r="AC7">
        <v>1</v>
      </c>
      <c r="AD7">
        <v>4</v>
      </c>
      <c r="AE7" t="s">
        <v>472</v>
      </c>
    </row>
    <row r="8" spans="1:31" ht="15">
      <c r="A8" s="187" t="s">
        <v>19</v>
      </c>
      <c r="B8" s="205">
        <v>16</v>
      </c>
      <c r="C8" s="187">
        <v>0</v>
      </c>
      <c r="D8" s="194">
        <v>1020750</v>
      </c>
      <c r="E8" s="188">
        <v>0</v>
      </c>
      <c r="F8" s="189">
        <v>0</v>
      </c>
      <c r="G8" s="187">
        <v>0</v>
      </c>
      <c r="H8" s="187">
        <v>0</v>
      </c>
      <c r="I8" s="194">
        <v>764873</v>
      </c>
      <c r="J8" s="194">
        <v>1785623</v>
      </c>
      <c r="K8" s="194">
        <v>2055000</v>
      </c>
      <c r="L8" s="194">
        <v>1879359</v>
      </c>
      <c r="N8" s="108" t="s">
        <v>473</v>
      </c>
      <c r="O8" s="107">
        <v>17</v>
      </c>
      <c r="Q8" s="187">
        <v>4</v>
      </c>
      <c r="R8" s="193">
        <v>1</v>
      </c>
      <c r="S8" s="193">
        <v>2</v>
      </c>
      <c r="T8" s="193">
        <v>40035</v>
      </c>
      <c r="U8" s="193" t="s">
        <v>267</v>
      </c>
      <c r="V8" s="195">
        <v>64234000</v>
      </c>
      <c r="W8" s="240"/>
      <c r="X8" s="195">
        <v>64234000</v>
      </c>
      <c r="Y8" s="186"/>
      <c r="AA8">
        <v>40011</v>
      </c>
      <c r="AB8">
        <v>1</v>
      </c>
      <c r="AC8">
        <v>1</v>
      </c>
      <c r="AD8">
        <v>4</v>
      </c>
      <c r="AE8" t="s">
        <v>474</v>
      </c>
    </row>
    <row r="9" spans="1:31" ht="15">
      <c r="A9" s="187" t="s">
        <v>475</v>
      </c>
      <c r="B9" s="205">
        <v>18</v>
      </c>
      <c r="C9" s="187">
        <v>0</v>
      </c>
      <c r="D9" s="194">
        <v>6399317</v>
      </c>
      <c r="E9" s="194">
        <v>7341</v>
      </c>
      <c r="F9" s="194">
        <v>42660</v>
      </c>
      <c r="G9" s="187">
        <v>0</v>
      </c>
      <c r="H9" s="187">
        <v>401</v>
      </c>
      <c r="I9" s="194">
        <v>9387069</v>
      </c>
      <c r="J9" s="194">
        <v>15836788</v>
      </c>
      <c r="K9" s="194">
        <v>10846000</v>
      </c>
      <c r="L9" s="194">
        <v>9952681</v>
      </c>
      <c r="N9" s="108" t="s">
        <v>476</v>
      </c>
      <c r="O9" s="107">
        <v>18</v>
      </c>
      <c r="Q9" s="187">
        <v>4</v>
      </c>
      <c r="R9" s="193">
        <v>1</v>
      </c>
      <c r="S9" s="193">
        <v>2</v>
      </c>
      <c r="T9" s="193">
        <v>40037</v>
      </c>
      <c r="U9" s="193" t="s">
        <v>268</v>
      </c>
      <c r="V9" s="195">
        <v>51474000</v>
      </c>
      <c r="W9" s="195">
        <v>44113743</v>
      </c>
      <c r="X9" s="195">
        <v>7360257</v>
      </c>
      <c r="Y9" s="194">
        <v>62390724</v>
      </c>
      <c r="AA9">
        <v>40012</v>
      </c>
      <c r="AB9">
        <v>1</v>
      </c>
      <c r="AC9">
        <v>1</v>
      </c>
      <c r="AD9">
        <v>4</v>
      </c>
      <c r="AE9" t="s">
        <v>477</v>
      </c>
    </row>
    <row r="10" spans="1:31" ht="15">
      <c r="A10" s="187" t="s">
        <v>31</v>
      </c>
      <c r="B10" s="205">
        <v>21</v>
      </c>
      <c r="C10" s="187">
        <v>0</v>
      </c>
      <c r="D10" s="194">
        <v>14725</v>
      </c>
      <c r="E10" s="194">
        <v>115854</v>
      </c>
      <c r="F10" s="189">
        <v>50</v>
      </c>
      <c r="G10" s="187">
        <v>0</v>
      </c>
      <c r="H10" s="194">
        <v>66073</v>
      </c>
      <c r="I10" s="194">
        <v>1411581</v>
      </c>
      <c r="J10" s="194">
        <v>1608282</v>
      </c>
      <c r="K10" s="194">
        <v>768000</v>
      </c>
      <c r="L10" s="194">
        <v>1188932</v>
      </c>
      <c r="N10" s="108" t="s">
        <v>478</v>
      </c>
      <c r="O10" s="107">
        <v>21</v>
      </c>
      <c r="Q10" s="187">
        <v>4</v>
      </c>
      <c r="R10" s="193">
        <v>1</v>
      </c>
      <c r="S10" s="193">
        <v>2</v>
      </c>
      <c r="T10" s="193">
        <v>40051</v>
      </c>
      <c r="U10" s="193" t="s">
        <v>269</v>
      </c>
      <c r="V10" s="195">
        <v>96495000</v>
      </c>
      <c r="W10" s="195">
        <v>90853535</v>
      </c>
      <c r="X10" s="195">
        <v>5641465</v>
      </c>
      <c r="Y10" s="194">
        <v>107213712</v>
      </c>
      <c r="AA10">
        <v>40014</v>
      </c>
      <c r="AB10">
        <v>1</v>
      </c>
      <c r="AC10">
        <v>1</v>
      </c>
      <c r="AD10">
        <v>4</v>
      </c>
      <c r="AE10" t="s">
        <v>479</v>
      </c>
    </row>
    <row r="11" spans="1:31" ht="15">
      <c r="A11" s="187" t="s">
        <v>35</v>
      </c>
      <c r="B11" s="205">
        <v>22</v>
      </c>
      <c r="C11" s="187">
        <v>0</v>
      </c>
      <c r="D11" s="194">
        <v>13665</v>
      </c>
      <c r="E11" s="194">
        <v>33918844</v>
      </c>
      <c r="F11" s="194">
        <v>538502</v>
      </c>
      <c r="G11" s="187">
        <v>0</v>
      </c>
      <c r="H11" s="194">
        <v>9868</v>
      </c>
      <c r="I11" s="194">
        <v>582625</v>
      </c>
      <c r="J11" s="194">
        <v>35063505</v>
      </c>
      <c r="K11" s="194">
        <v>33450000</v>
      </c>
      <c r="L11" s="194">
        <v>14181686</v>
      </c>
      <c r="N11" s="108" t="s">
        <v>480</v>
      </c>
      <c r="O11" s="107">
        <v>22</v>
      </c>
      <c r="Q11" s="187">
        <v>4</v>
      </c>
      <c r="R11" s="193">
        <v>1</v>
      </c>
      <c r="S11" s="193">
        <v>2</v>
      </c>
      <c r="T11" s="193">
        <v>40052</v>
      </c>
      <c r="U11" s="193" t="s">
        <v>270</v>
      </c>
      <c r="V11" s="195">
        <v>38598000</v>
      </c>
      <c r="W11" s="195">
        <v>43778809</v>
      </c>
      <c r="X11" s="195">
        <v>-5180809</v>
      </c>
      <c r="Y11" s="194">
        <v>38935826</v>
      </c>
      <c r="AB11">
        <v>2</v>
      </c>
      <c r="AC11">
        <v>1</v>
      </c>
      <c r="AD11">
        <v>4</v>
      </c>
      <c r="AE11" t="s">
        <v>481</v>
      </c>
    </row>
    <row r="12" spans="1:31" ht="15">
      <c r="A12" s="187" t="s">
        <v>482</v>
      </c>
      <c r="B12" s="205">
        <v>23</v>
      </c>
      <c r="C12" s="187">
        <v>0</v>
      </c>
      <c r="D12" s="194">
        <v>41464</v>
      </c>
      <c r="E12" s="194">
        <v>349545</v>
      </c>
      <c r="F12" s="194">
        <v>69629</v>
      </c>
      <c r="G12" s="187">
        <v>0</v>
      </c>
      <c r="H12" s="194">
        <v>33934</v>
      </c>
      <c r="I12" s="194">
        <v>402086</v>
      </c>
      <c r="J12" s="194">
        <v>896658</v>
      </c>
      <c r="K12" s="194">
        <v>335000</v>
      </c>
      <c r="L12" s="194">
        <v>400408</v>
      </c>
      <c r="N12" s="108" t="s">
        <v>483</v>
      </c>
      <c r="O12" s="107">
        <v>23</v>
      </c>
      <c r="Q12" s="187">
        <v>4</v>
      </c>
      <c r="R12" s="193">
        <v>1</v>
      </c>
      <c r="S12" s="193">
        <v>2</v>
      </c>
      <c r="T12" s="193">
        <v>40053</v>
      </c>
      <c r="U12" s="193" t="s">
        <v>271</v>
      </c>
      <c r="V12" s="195">
        <v>33392000</v>
      </c>
      <c r="W12" s="195">
        <v>28565322</v>
      </c>
      <c r="X12" s="195">
        <v>4826678</v>
      </c>
      <c r="Y12" s="194">
        <v>36231980</v>
      </c>
      <c r="AA12">
        <v>40035</v>
      </c>
      <c r="AB12">
        <v>2</v>
      </c>
      <c r="AC12">
        <v>1</v>
      </c>
      <c r="AD12">
        <v>4</v>
      </c>
      <c r="AE12" t="s">
        <v>484</v>
      </c>
    </row>
    <row r="13" spans="1:31" ht="15">
      <c r="A13" s="187" t="s">
        <v>485</v>
      </c>
      <c r="B13" s="205">
        <v>24</v>
      </c>
      <c r="C13" s="198">
        <v>0</v>
      </c>
      <c r="D13" s="199">
        <v>5435</v>
      </c>
      <c r="E13" s="199">
        <v>2345</v>
      </c>
      <c r="F13" s="198">
        <v>400</v>
      </c>
      <c r="G13" s="198">
        <v>0</v>
      </c>
      <c r="H13" s="198">
        <v>0</v>
      </c>
      <c r="I13" s="199">
        <v>22379</v>
      </c>
      <c r="J13" s="199">
        <v>30559</v>
      </c>
      <c r="K13" s="199">
        <v>67000</v>
      </c>
      <c r="L13" s="199">
        <v>1382127</v>
      </c>
      <c r="N13" s="108" t="s">
        <v>486</v>
      </c>
      <c r="O13" s="107">
        <v>24</v>
      </c>
      <c r="Q13" s="187">
        <v>4</v>
      </c>
      <c r="R13" s="193">
        <v>1</v>
      </c>
      <c r="S13" s="193">
        <v>2</v>
      </c>
      <c r="T13" s="193">
        <v>40054</v>
      </c>
      <c r="U13" s="193" t="s">
        <v>272</v>
      </c>
      <c r="V13" s="195">
        <v>129954000</v>
      </c>
      <c r="W13" s="195">
        <v>204474412</v>
      </c>
      <c r="X13" s="195">
        <v>-74520412</v>
      </c>
      <c r="Y13" s="194">
        <v>189949848</v>
      </c>
      <c r="AA13">
        <v>40037</v>
      </c>
      <c r="AB13">
        <v>2</v>
      </c>
      <c r="AC13">
        <v>1</v>
      </c>
      <c r="AD13">
        <v>4</v>
      </c>
      <c r="AE13" t="s">
        <v>487</v>
      </c>
    </row>
    <row r="14" spans="1:31" ht="15">
      <c r="A14" s="187" t="s">
        <v>488</v>
      </c>
      <c r="B14" s="205">
        <v>26</v>
      </c>
      <c r="C14" s="187">
        <v>0</v>
      </c>
      <c r="D14" s="194">
        <v>10905</v>
      </c>
      <c r="E14" s="188">
        <v>0</v>
      </c>
      <c r="F14" s="200">
        <v>7400</v>
      </c>
      <c r="G14" s="187">
        <v>0</v>
      </c>
      <c r="H14" s="187">
        <v>0</v>
      </c>
      <c r="I14" s="194">
        <v>582591</v>
      </c>
      <c r="J14" s="194">
        <v>600896</v>
      </c>
      <c r="K14" s="194">
        <v>16000</v>
      </c>
      <c r="L14" s="194">
        <v>77142</v>
      </c>
      <c r="N14" s="108" t="s">
        <v>489</v>
      </c>
      <c r="O14" s="107">
        <v>26</v>
      </c>
      <c r="Q14" s="187">
        <v>4</v>
      </c>
      <c r="R14" s="193">
        <v>1</v>
      </c>
      <c r="S14" s="193">
        <v>3</v>
      </c>
      <c r="T14" s="193">
        <v>42011</v>
      </c>
      <c r="U14" s="193" t="s">
        <v>273</v>
      </c>
      <c r="V14" s="195">
        <v>11130000</v>
      </c>
      <c r="W14" s="195">
        <v>7282491</v>
      </c>
      <c r="X14" s="195">
        <v>3847509</v>
      </c>
      <c r="Y14" s="194">
        <v>10605738</v>
      </c>
      <c r="AA14">
        <v>40051</v>
      </c>
      <c r="AB14">
        <v>2</v>
      </c>
      <c r="AC14">
        <v>1</v>
      </c>
      <c r="AD14">
        <v>4</v>
      </c>
      <c r="AE14" t="s">
        <v>490</v>
      </c>
    </row>
    <row r="15" spans="1:31" ht="15">
      <c r="A15" s="187" t="s">
        <v>491</v>
      </c>
      <c r="B15" s="205">
        <v>29</v>
      </c>
      <c r="C15" s="187">
        <v>0</v>
      </c>
      <c r="D15" s="194">
        <v>1600</v>
      </c>
      <c r="E15" s="188">
        <v>0</v>
      </c>
      <c r="F15" s="189">
        <v>0</v>
      </c>
      <c r="G15" s="187">
        <v>0</v>
      </c>
      <c r="H15" s="187">
        <v>665</v>
      </c>
      <c r="I15" s="194">
        <v>4897</v>
      </c>
      <c r="J15" s="194">
        <v>7162</v>
      </c>
      <c r="K15" s="194">
        <v>5000</v>
      </c>
      <c r="L15" s="194">
        <v>4087</v>
      </c>
      <c r="N15" s="108" t="s">
        <v>492</v>
      </c>
      <c r="O15" s="107">
        <v>28</v>
      </c>
      <c r="Q15" s="187">
        <v>4</v>
      </c>
      <c r="R15" s="193">
        <v>1</v>
      </c>
      <c r="S15" s="193">
        <v>3</v>
      </c>
      <c r="T15" s="193">
        <v>42013</v>
      </c>
      <c r="U15" s="193" t="s">
        <v>274</v>
      </c>
      <c r="V15" s="195">
        <v>6183000</v>
      </c>
      <c r="W15" s="195">
        <v>4579560</v>
      </c>
      <c r="X15" s="195">
        <v>1603440</v>
      </c>
      <c r="Y15" s="194">
        <v>4405390</v>
      </c>
      <c r="AA15">
        <v>40052</v>
      </c>
      <c r="AB15">
        <v>2</v>
      </c>
      <c r="AC15">
        <v>1</v>
      </c>
      <c r="AD15">
        <v>4</v>
      </c>
      <c r="AE15" t="s">
        <v>493</v>
      </c>
    </row>
    <row r="16" spans="1:31" ht="15">
      <c r="A16" s="187" t="s">
        <v>62</v>
      </c>
      <c r="B16" s="205">
        <v>34</v>
      </c>
      <c r="C16" s="187">
        <v>0</v>
      </c>
      <c r="D16" s="194">
        <v>17561373</v>
      </c>
      <c r="E16" s="194">
        <v>285351</v>
      </c>
      <c r="F16" s="194">
        <v>7284872</v>
      </c>
      <c r="G16" s="187">
        <v>0</v>
      </c>
      <c r="H16" s="187">
        <v>0</v>
      </c>
      <c r="I16" s="194">
        <v>29679</v>
      </c>
      <c r="J16" s="194">
        <v>25161275</v>
      </c>
      <c r="K16" s="194">
        <v>19495000</v>
      </c>
      <c r="L16" s="194">
        <v>9937269</v>
      </c>
      <c r="N16" s="108" t="s">
        <v>486</v>
      </c>
      <c r="O16" s="107">
        <v>29</v>
      </c>
      <c r="Q16" s="187">
        <v>4</v>
      </c>
      <c r="R16" s="193">
        <v>2</v>
      </c>
      <c r="S16" s="193">
        <v>2</v>
      </c>
      <c r="T16" s="193">
        <v>42501</v>
      </c>
      <c r="U16" s="193" t="s">
        <v>275</v>
      </c>
      <c r="V16" s="195">
        <v>48000000</v>
      </c>
      <c r="W16" s="195">
        <v>52459852</v>
      </c>
      <c r="X16" s="195">
        <v>-4459852</v>
      </c>
      <c r="Y16" s="194">
        <v>45313631</v>
      </c>
      <c r="AA16">
        <v>40053</v>
      </c>
      <c r="AB16">
        <v>2</v>
      </c>
      <c r="AC16">
        <v>1</v>
      </c>
      <c r="AD16">
        <v>4</v>
      </c>
      <c r="AE16" t="s">
        <v>494</v>
      </c>
    </row>
    <row r="17" spans="1:31" ht="15">
      <c r="A17" s="187" t="s">
        <v>67</v>
      </c>
      <c r="B17" s="205">
        <v>36</v>
      </c>
      <c r="C17" s="187">
        <v>0</v>
      </c>
      <c r="D17" s="194">
        <v>15168</v>
      </c>
      <c r="E17" s="188">
        <v>0</v>
      </c>
      <c r="F17" s="189">
        <v>0</v>
      </c>
      <c r="G17" s="187">
        <v>0</v>
      </c>
      <c r="H17" s="187">
        <v>0</v>
      </c>
      <c r="I17" s="194">
        <v>1960518</v>
      </c>
      <c r="J17" s="194">
        <v>1975685</v>
      </c>
      <c r="K17" s="194">
        <v>34000</v>
      </c>
      <c r="L17" s="194">
        <v>31943</v>
      </c>
      <c r="N17" s="108" t="s">
        <v>495</v>
      </c>
      <c r="O17" s="107">
        <v>30</v>
      </c>
      <c r="Q17" s="187">
        <v>4</v>
      </c>
      <c r="R17" s="193">
        <v>2</v>
      </c>
      <c r="S17" s="193">
        <v>2</v>
      </c>
      <c r="T17" s="193">
        <v>42503</v>
      </c>
      <c r="U17" s="193" t="s">
        <v>276</v>
      </c>
      <c r="V17" s="195">
        <v>7500000</v>
      </c>
      <c r="W17" s="195">
        <v>18033658</v>
      </c>
      <c r="X17" s="195">
        <v>-10533658</v>
      </c>
      <c r="Y17" s="194">
        <v>7457362</v>
      </c>
      <c r="AA17">
        <v>40054</v>
      </c>
      <c r="AB17">
        <v>2</v>
      </c>
      <c r="AC17">
        <v>1</v>
      </c>
      <c r="AD17">
        <v>4</v>
      </c>
      <c r="AE17" t="s">
        <v>496</v>
      </c>
    </row>
    <row r="18" spans="1:31" ht="15">
      <c r="A18" s="187" t="s">
        <v>231</v>
      </c>
      <c r="B18" s="205">
        <v>41</v>
      </c>
      <c r="C18" s="187">
        <v>0</v>
      </c>
      <c r="D18" s="194">
        <v>223930</v>
      </c>
      <c r="E18" s="188">
        <v>0</v>
      </c>
      <c r="F18" s="194">
        <v>92929</v>
      </c>
      <c r="G18" s="187">
        <v>0</v>
      </c>
      <c r="H18" s="187">
        <v>0</v>
      </c>
      <c r="I18" s="187">
        <v>986</v>
      </c>
      <c r="J18" s="194">
        <v>317845</v>
      </c>
      <c r="K18" s="194">
        <v>143000</v>
      </c>
      <c r="L18" s="194">
        <v>371440</v>
      </c>
      <c r="N18" s="108" t="s">
        <v>497</v>
      </c>
      <c r="O18" s="107">
        <v>31</v>
      </c>
      <c r="Q18" s="187">
        <v>4</v>
      </c>
      <c r="R18" s="193">
        <v>2</v>
      </c>
      <c r="S18" s="193">
        <v>2</v>
      </c>
      <c r="T18" s="193">
        <v>42504</v>
      </c>
      <c r="U18" s="193" t="s">
        <v>277</v>
      </c>
      <c r="V18" s="195">
        <v>16000000</v>
      </c>
      <c r="W18" s="195">
        <v>18300861</v>
      </c>
      <c r="X18" s="195">
        <v>-2300861</v>
      </c>
      <c r="Y18" s="194">
        <v>16968822</v>
      </c>
      <c r="AB18">
        <v>3</v>
      </c>
      <c r="AC18">
        <v>1</v>
      </c>
      <c r="AD18">
        <v>4</v>
      </c>
      <c r="AE18" t="s">
        <v>498</v>
      </c>
    </row>
    <row r="19" spans="1:31" ht="15">
      <c r="A19" s="187" t="s">
        <v>499</v>
      </c>
      <c r="B19" s="205">
        <v>46</v>
      </c>
      <c r="C19" s="187">
        <v>0</v>
      </c>
      <c r="D19" s="194">
        <v>82835</v>
      </c>
      <c r="E19" s="194">
        <v>5020</v>
      </c>
      <c r="F19" s="194">
        <v>61656</v>
      </c>
      <c r="G19" s="187">
        <v>0</v>
      </c>
      <c r="H19" s="194">
        <v>39964</v>
      </c>
      <c r="I19" s="194">
        <v>432679</v>
      </c>
      <c r="J19" s="194">
        <v>622154</v>
      </c>
      <c r="K19" s="194">
        <v>267000</v>
      </c>
      <c r="L19" s="194">
        <v>1950626</v>
      </c>
      <c r="N19" s="108" t="s">
        <v>500</v>
      </c>
      <c r="O19" s="107">
        <v>32</v>
      </c>
      <c r="Q19" s="187">
        <v>4</v>
      </c>
      <c r="R19" s="193">
        <v>2</v>
      </c>
      <c r="S19" s="193">
        <v>2</v>
      </c>
      <c r="T19" s="193">
        <v>42505</v>
      </c>
      <c r="U19" s="193" t="s">
        <v>278</v>
      </c>
      <c r="V19" s="195">
        <v>20000000</v>
      </c>
      <c r="W19" s="195">
        <v>19751712</v>
      </c>
      <c r="X19" s="195">
        <v>248288</v>
      </c>
      <c r="Y19" s="194">
        <v>17912053</v>
      </c>
      <c r="AA19">
        <v>42011</v>
      </c>
      <c r="AB19">
        <v>3</v>
      </c>
      <c r="AC19">
        <v>1</v>
      </c>
      <c r="AD19">
        <v>4</v>
      </c>
      <c r="AE19" t="s">
        <v>501</v>
      </c>
    </row>
    <row r="20" spans="1:31" ht="15">
      <c r="A20" s="187" t="s">
        <v>502</v>
      </c>
      <c r="B20" s="205">
        <v>48</v>
      </c>
      <c r="C20" s="198">
        <v>0</v>
      </c>
      <c r="D20" s="199">
        <v>3585038</v>
      </c>
      <c r="E20" s="199">
        <v>31995785</v>
      </c>
      <c r="F20" s="199">
        <v>8424595</v>
      </c>
      <c r="G20" s="198">
        <v>0</v>
      </c>
      <c r="H20" s="199">
        <v>32850</v>
      </c>
      <c r="I20" s="199">
        <v>47137</v>
      </c>
      <c r="J20" s="199">
        <v>44085405</v>
      </c>
      <c r="K20" s="199">
        <v>37292000</v>
      </c>
      <c r="L20" s="199">
        <v>44464288</v>
      </c>
      <c r="N20" s="108" t="s">
        <v>503</v>
      </c>
      <c r="O20" s="107">
        <v>33</v>
      </c>
      <c r="Q20" s="187">
        <v>4</v>
      </c>
      <c r="R20" s="193">
        <v>2</v>
      </c>
      <c r="S20" s="193">
        <v>2</v>
      </c>
      <c r="T20" s="193">
        <v>42506</v>
      </c>
      <c r="U20" s="193" t="s">
        <v>279</v>
      </c>
      <c r="V20" s="195">
        <v>400000</v>
      </c>
      <c r="W20" s="195">
        <v>80700</v>
      </c>
      <c r="X20" s="195">
        <v>319300</v>
      </c>
      <c r="Y20" s="194">
        <v>361304</v>
      </c>
      <c r="AA20">
        <v>42013</v>
      </c>
      <c r="AB20">
        <v>3</v>
      </c>
      <c r="AC20">
        <v>1</v>
      </c>
      <c r="AD20">
        <v>4</v>
      </c>
      <c r="AE20" t="s">
        <v>504</v>
      </c>
    </row>
    <row r="21" spans="1:31" ht="15">
      <c r="A21" s="187" t="s">
        <v>505</v>
      </c>
      <c r="B21" s="205">
        <v>51</v>
      </c>
      <c r="C21" s="187">
        <v>0</v>
      </c>
      <c r="D21" s="188">
        <v>0</v>
      </c>
      <c r="E21" s="188">
        <v>0</v>
      </c>
      <c r="F21" s="189">
        <v>0</v>
      </c>
      <c r="G21" s="187">
        <v>0</v>
      </c>
      <c r="H21" s="187">
        <v>125</v>
      </c>
      <c r="I21" s="194">
        <v>7439</v>
      </c>
      <c r="J21" s="194">
        <v>7564</v>
      </c>
      <c r="K21" s="188">
        <v>0</v>
      </c>
      <c r="L21" s="194">
        <v>48960</v>
      </c>
      <c r="N21" s="108" t="s">
        <v>506</v>
      </c>
      <c r="O21" s="107">
        <v>34</v>
      </c>
      <c r="Q21" s="187">
        <v>4</v>
      </c>
      <c r="R21" s="193">
        <v>2</v>
      </c>
      <c r="S21" s="193">
        <v>2</v>
      </c>
      <c r="T21" s="193">
        <v>42507</v>
      </c>
      <c r="U21" s="193" t="s">
        <v>280</v>
      </c>
      <c r="V21" s="195">
        <v>570000</v>
      </c>
      <c r="W21" s="195">
        <v>578431</v>
      </c>
      <c r="X21" s="195">
        <v>-8431</v>
      </c>
      <c r="Y21" s="194">
        <v>573849</v>
      </c>
      <c r="AC21">
        <v>2</v>
      </c>
      <c r="AD21">
        <v>4</v>
      </c>
      <c r="AE21" t="s">
        <v>507</v>
      </c>
    </row>
    <row r="22" spans="1:31" ht="15">
      <c r="A22" s="187" t="s">
        <v>508</v>
      </c>
      <c r="B22" s="205">
        <v>54</v>
      </c>
      <c r="C22" s="187">
        <v>0</v>
      </c>
      <c r="D22" s="188">
        <v>0</v>
      </c>
      <c r="E22" s="188">
        <v>0</v>
      </c>
      <c r="F22" s="189">
        <v>0</v>
      </c>
      <c r="G22" s="187">
        <v>0</v>
      </c>
      <c r="H22" s="194">
        <v>1200</v>
      </c>
      <c r="I22" s="187">
        <v>150</v>
      </c>
      <c r="J22" s="194">
        <v>1350</v>
      </c>
      <c r="K22" s="188">
        <v>0</v>
      </c>
      <c r="L22" s="188">
        <v>0</v>
      </c>
      <c r="N22" s="108" t="s">
        <v>509</v>
      </c>
      <c r="O22" s="107">
        <v>35</v>
      </c>
      <c r="Q22" s="187">
        <v>4</v>
      </c>
      <c r="R22" s="193">
        <v>2</v>
      </c>
      <c r="S22" s="193">
        <v>3</v>
      </c>
      <c r="T22" s="193">
        <v>43011</v>
      </c>
      <c r="U22" s="193" t="s">
        <v>281</v>
      </c>
      <c r="V22" s="195">
        <v>30000</v>
      </c>
      <c r="W22" s="195">
        <v>78334</v>
      </c>
      <c r="X22" s="195">
        <v>-48334</v>
      </c>
      <c r="Y22" s="194">
        <v>41885</v>
      </c>
      <c r="AB22">
        <v>2</v>
      </c>
      <c r="AC22">
        <v>2</v>
      </c>
      <c r="AD22">
        <v>4</v>
      </c>
      <c r="AE22" t="s">
        <v>510</v>
      </c>
    </row>
    <row r="23" spans="1:31" ht="15">
      <c r="A23" s="187" t="s">
        <v>511</v>
      </c>
      <c r="B23" s="205">
        <v>55</v>
      </c>
      <c r="C23" s="198">
        <v>0</v>
      </c>
      <c r="D23" s="198">
        <v>0</v>
      </c>
      <c r="E23" s="198">
        <v>0</v>
      </c>
      <c r="F23" s="198">
        <v>0</v>
      </c>
      <c r="G23" s="198">
        <v>0</v>
      </c>
      <c r="H23" s="198">
        <v>0</v>
      </c>
      <c r="I23" s="199">
        <v>6677</v>
      </c>
      <c r="J23" s="199">
        <v>6677</v>
      </c>
      <c r="K23" s="198">
        <v>0</v>
      </c>
      <c r="L23" s="198">
        <v>0</v>
      </c>
      <c r="N23" s="548" t="s">
        <v>512</v>
      </c>
      <c r="O23" s="549">
        <v>36</v>
      </c>
      <c r="Q23" s="187">
        <v>4</v>
      </c>
      <c r="R23" s="193">
        <v>2</v>
      </c>
      <c r="S23" s="193">
        <v>3</v>
      </c>
      <c r="T23" s="193">
        <v>43021</v>
      </c>
      <c r="U23" s="193" t="s">
        <v>282</v>
      </c>
      <c r="V23" s="195">
        <v>3000</v>
      </c>
      <c r="W23" s="195">
        <v>2541</v>
      </c>
      <c r="X23" s="193">
        <v>459</v>
      </c>
      <c r="Y23" s="246">
        <v>9603</v>
      </c>
      <c r="AA23">
        <v>42501</v>
      </c>
      <c r="AB23">
        <v>2</v>
      </c>
      <c r="AC23">
        <v>2</v>
      </c>
      <c r="AD23">
        <v>4</v>
      </c>
      <c r="AE23" t="s">
        <v>513</v>
      </c>
    </row>
    <row r="24" spans="1:31" ht="15">
      <c r="A24" s="187" t="s">
        <v>110</v>
      </c>
      <c r="B24" s="205">
        <v>59</v>
      </c>
      <c r="C24" s="187">
        <v>0</v>
      </c>
      <c r="D24" s="194">
        <v>8425</v>
      </c>
      <c r="E24" s="188">
        <v>0</v>
      </c>
      <c r="F24" s="189">
        <v>0</v>
      </c>
      <c r="G24" s="187">
        <v>0</v>
      </c>
      <c r="H24" s="187">
        <v>400</v>
      </c>
      <c r="I24" s="188">
        <v>0</v>
      </c>
      <c r="J24" s="194">
        <v>8825</v>
      </c>
      <c r="K24" s="188">
        <v>0</v>
      </c>
      <c r="L24" s="194">
        <v>10885</v>
      </c>
      <c r="N24" s="548" t="s">
        <v>514</v>
      </c>
      <c r="O24" s="549">
        <v>37</v>
      </c>
      <c r="Q24" s="187">
        <v>4</v>
      </c>
      <c r="R24" s="193">
        <v>2</v>
      </c>
      <c r="S24" s="193">
        <v>3</v>
      </c>
      <c r="T24" s="193">
        <v>43031</v>
      </c>
      <c r="U24" s="193" t="s">
        <v>283</v>
      </c>
      <c r="V24" s="195">
        <v>10000</v>
      </c>
      <c r="W24" s="195">
        <v>45427</v>
      </c>
      <c r="X24" s="195">
        <v>-35427</v>
      </c>
      <c r="Y24" s="194">
        <v>13892</v>
      </c>
      <c r="AA24">
        <v>42503</v>
      </c>
      <c r="AB24">
        <v>2</v>
      </c>
      <c r="AC24">
        <v>2</v>
      </c>
      <c r="AD24">
        <v>4</v>
      </c>
      <c r="AE24" t="s">
        <v>515</v>
      </c>
    </row>
    <row r="25" spans="1:31" ht="15">
      <c r="A25" s="185" t="s">
        <v>516</v>
      </c>
      <c r="B25" s="205">
        <v>60</v>
      </c>
      <c r="C25" s="201">
        <v>0</v>
      </c>
      <c r="D25" s="202">
        <v>19729167</v>
      </c>
      <c r="E25" s="202">
        <v>881496</v>
      </c>
      <c r="F25" s="202">
        <v>66919705</v>
      </c>
      <c r="G25" s="202">
        <v>28169590</v>
      </c>
      <c r="H25" s="202">
        <v>13455</v>
      </c>
      <c r="I25" s="202">
        <v>12282350</v>
      </c>
      <c r="J25" s="202">
        <v>127995763</v>
      </c>
      <c r="K25" s="197">
        <v>128041000</v>
      </c>
      <c r="L25" s="197">
        <v>164598430</v>
      </c>
      <c r="N25" s="548" t="s">
        <v>517</v>
      </c>
      <c r="O25" s="549">
        <v>38</v>
      </c>
      <c r="Q25" s="187">
        <v>4</v>
      </c>
      <c r="R25" s="193">
        <v>2</v>
      </c>
      <c r="S25" s="193">
        <v>3</v>
      </c>
      <c r="T25" s="193">
        <v>43041</v>
      </c>
      <c r="U25" s="193" t="s">
        <v>284</v>
      </c>
      <c r="V25" s="195">
        <v>1065052</v>
      </c>
      <c r="W25" s="195">
        <v>1534627</v>
      </c>
      <c r="X25" s="195">
        <v>-469575</v>
      </c>
      <c r="Y25" s="194">
        <v>1579778</v>
      </c>
      <c r="AA25">
        <v>42504</v>
      </c>
      <c r="AB25">
        <v>2</v>
      </c>
      <c r="AC25">
        <v>2</v>
      </c>
      <c r="AD25">
        <v>4</v>
      </c>
      <c r="AE25" t="s">
        <v>518</v>
      </c>
    </row>
    <row r="26" spans="1:31" ht="15">
      <c r="A26" s="193" t="s">
        <v>119</v>
      </c>
      <c r="B26" s="205">
        <v>62</v>
      </c>
      <c r="C26" s="195">
        <v>1594672391</v>
      </c>
      <c r="D26" s="193">
        <v>0</v>
      </c>
      <c r="E26" s="193">
        <v>0</v>
      </c>
      <c r="F26" s="193">
        <v>0</v>
      </c>
      <c r="G26" s="193">
        <v>0</v>
      </c>
      <c r="H26" s="193">
        <v>0</v>
      </c>
      <c r="I26" s="193">
        <v>0</v>
      </c>
      <c r="J26" s="195">
        <v>1594672391</v>
      </c>
      <c r="K26" s="194">
        <v>1700787000</v>
      </c>
      <c r="L26" s="194">
        <v>2662346396</v>
      </c>
      <c r="N26" s="548" t="s">
        <v>519</v>
      </c>
      <c r="O26" s="549">
        <v>40</v>
      </c>
      <c r="Q26" s="187">
        <v>4</v>
      </c>
      <c r="R26" s="193">
        <v>2</v>
      </c>
      <c r="S26" s="193">
        <v>3</v>
      </c>
      <c r="T26" s="193">
        <v>43051</v>
      </c>
      <c r="U26" s="193" t="s">
        <v>289</v>
      </c>
      <c r="V26" s="195">
        <v>14500</v>
      </c>
      <c r="W26" s="195">
        <v>11062</v>
      </c>
      <c r="X26" s="195">
        <v>3438</v>
      </c>
      <c r="Y26" s="194">
        <v>13787</v>
      </c>
      <c r="AA26">
        <v>42505</v>
      </c>
      <c r="AB26">
        <v>2</v>
      </c>
      <c r="AC26">
        <v>2</v>
      </c>
      <c r="AD26">
        <v>4</v>
      </c>
      <c r="AE26" t="s">
        <v>520</v>
      </c>
    </row>
    <row r="27" spans="1:31" ht="15">
      <c r="A27" s="193" t="s">
        <v>123</v>
      </c>
      <c r="B27" s="205">
        <v>65</v>
      </c>
      <c r="C27" s="193">
        <v>0</v>
      </c>
      <c r="D27" s="195">
        <v>342232</v>
      </c>
      <c r="E27" s="195">
        <v>1331972</v>
      </c>
      <c r="F27" s="193">
        <v>600</v>
      </c>
      <c r="G27" s="193">
        <v>0</v>
      </c>
      <c r="H27" s="193">
        <v>0</v>
      </c>
      <c r="I27" s="195">
        <v>43724</v>
      </c>
      <c r="J27" s="195">
        <v>1718527</v>
      </c>
      <c r="K27" s="194">
        <v>1492000</v>
      </c>
      <c r="L27" s="194">
        <v>1298057</v>
      </c>
      <c r="N27" s="548" t="s">
        <v>521</v>
      </c>
      <c r="O27" s="549">
        <v>41</v>
      </c>
      <c r="Q27" s="187">
        <v>4</v>
      </c>
      <c r="R27" s="193">
        <v>2</v>
      </c>
      <c r="S27" s="193">
        <v>3</v>
      </c>
      <c r="T27" s="193">
        <v>43071</v>
      </c>
      <c r="U27" s="193" t="s">
        <v>291</v>
      </c>
      <c r="V27" s="195">
        <v>85000</v>
      </c>
      <c r="W27" s="195">
        <v>40000</v>
      </c>
      <c r="X27" s="195">
        <v>45000</v>
      </c>
      <c r="Y27" s="194">
        <v>40000</v>
      </c>
      <c r="AA27">
        <v>42506</v>
      </c>
      <c r="AB27">
        <v>2</v>
      </c>
      <c r="AC27">
        <v>2</v>
      </c>
      <c r="AD27">
        <v>4</v>
      </c>
      <c r="AE27" t="s">
        <v>522</v>
      </c>
    </row>
    <row r="28" spans="1:31" ht="15">
      <c r="A28" s="193" t="s">
        <v>523</v>
      </c>
      <c r="B28" s="205">
        <v>66</v>
      </c>
      <c r="C28" s="193">
        <v>0</v>
      </c>
      <c r="D28" s="195">
        <v>1491933</v>
      </c>
      <c r="E28" s="193">
        <v>423</v>
      </c>
      <c r="F28" s="195">
        <v>22800</v>
      </c>
      <c r="G28" s="193">
        <v>0</v>
      </c>
      <c r="H28" s="193">
        <v>0</v>
      </c>
      <c r="I28" s="195">
        <v>281518</v>
      </c>
      <c r="J28" s="195">
        <v>1796674</v>
      </c>
      <c r="K28" s="188">
        <v>0</v>
      </c>
      <c r="L28" s="194">
        <v>12515373</v>
      </c>
      <c r="N28" s="108" t="s">
        <v>524</v>
      </c>
      <c r="O28" s="107">
        <v>44</v>
      </c>
      <c r="Q28" s="187">
        <v>4</v>
      </c>
      <c r="R28" s="193">
        <v>2</v>
      </c>
      <c r="S28" s="193">
        <v>3</v>
      </c>
      <c r="T28" s="193">
        <v>44041</v>
      </c>
      <c r="U28" s="193" t="s">
        <v>294</v>
      </c>
      <c r="V28" s="195">
        <v>35000</v>
      </c>
      <c r="W28" s="195">
        <v>32111</v>
      </c>
      <c r="X28" s="195">
        <v>2889</v>
      </c>
      <c r="Y28" s="194">
        <v>31799</v>
      </c>
      <c r="AA28">
        <v>42507</v>
      </c>
      <c r="AB28">
        <v>2</v>
      </c>
      <c r="AC28">
        <v>2</v>
      </c>
      <c r="AD28">
        <v>4</v>
      </c>
      <c r="AE28" t="s">
        <v>525</v>
      </c>
    </row>
    <row r="29" spans="1:31" ht="15">
      <c r="A29" s="193" t="s">
        <v>526</v>
      </c>
      <c r="B29" s="205">
        <v>68</v>
      </c>
      <c r="C29" s="203">
        <v>0</v>
      </c>
      <c r="D29" s="203">
        <v>45</v>
      </c>
      <c r="E29" s="203">
        <v>0</v>
      </c>
      <c r="F29" s="203">
        <v>0</v>
      </c>
      <c r="G29" s="203">
        <v>0</v>
      </c>
      <c r="H29" s="203">
        <v>0</v>
      </c>
      <c r="I29" s="204">
        <v>7759</v>
      </c>
      <c r="J29" s="204">
        <v>7804</v>
      </c>
      <c r="K29" s="198">
        <v>0</v>
      </c>
      <c r="L29" s="198">
        <v>0</v>
      </c>
      <c r="N29" s="108" t="s">
        <v>527</v>
      </c>
      <c r="O29" s="107">
        <v>46</v>
      </c>
      <c r="Q29" s="187">
        <v>4</v>
      </c>
      <c r="R29" s="193">
        <v>2</v>
      </c>
      <c r="S29" s="193">
        <v>3</v>
      </c>
      <c r="T29" s="193">
        <v>44042</v>
      </c>
      <c r="U29" s="193" t="s">
        <v>295</v>
      </c>
      <c r="V29" s="195">
        <v>120000</v>
      </c>
      <c r="W29" s="195">
        <v>113996</v>
      </c>
      <c r="X29" s="195">
        <v>6004</v>
      </c>
      <c r="Y29" s="194">
        <v>109042</v>
      </c>
      <c r="AB29">
        <v>3</v>
      </c>
      <c r="AC29">
        <v>2</v>
      </c>
      <c r="AD29">
        <v>4</v>
      </c>
      <c r="AE29" t="s">
        <v>528</v>
      </c>
    </row>
    <row r="30" spans="1:31" ht="15">
      <c r="A30" s="193" t="s">
        <v>141</v>
      </c>
      <c r="B30" s="205">
        <v>72</v>
      </c>
      <c r="C30" s="193">
        <v>0</v>
      </c>
      <c r="D30" s="193">
        <v>250</v>
      </c>
      <c r="E30" s="193">
        <v>0</v>
      </c>
      <c r="F30" s="193">
        <v>0</v>
      </c>
      <c r="G30" s="193">
        <v>0</v>
      </c>
      <c r="H30" s="193">
        <v>50</v>
      </c>
      <c r="I30" s="195">
        <v>6431</v>
      </c>
      <c r="J30" s="195">
        <v>6731</v>
      </c>
      <c r="K30" s="194">
        <v>5000</v>
      </c>
      <c r="L30" s="194">
        <v>14151</v>
      </c>
      <c r="N30" s="108" t="s">
        <v>529</v>
      </c>
      <c r="O30" s="107">
        <v>48</v>
      </c>
      <c r="Q30" s="187">
        <v>4</v>
      </c>
      <c r="R30" s="193">
        <v>2</v>
      </c>
      <c r="S30" s="193">
        <v>3</v>
      </c>
      <c r="T30" s="193">
        <v>44043</v>
      </c>
      <c r="U30" s="193" t="s">
        <v>296</v>
      </c>
      <c r="V30" s="195">
        <v>130000</v>
      </c>
      <c r="W30" s="195">
        <v>157809</v>
      </c>
      <c r="X30" s="195">
        <v>-27809</v>
      </c>
      <c r="Y30" s="194">
        <v>117822</v>
      </c>
      <c r="AA30">
        <v>43011</v>
      </c>
      <c r="AB30">
        <v>3</v>
      </c>
      <c r="AC30">
        <v>2</v>
      </c>
      <c r="AD30">
        <v>4</v>
      </c>
      <c r="AE30" t="s">
        <v>530</v>
      </c>
    </row>
    <row r="31" spans="1:31" ht="15">
      <c r="A31" s="193" t="s">
        <v>531</v>
      </c>
      <c r="B31" s="205">
        <v>73</v>
      </c>
      <c r="C31" s="193">
        <v>0</v>
      </c>
      <c r="D31" s="195">
        <v>2465286</v>
      </c>
      <c r="E31" s="193">
        <v>0</v>
      </c>
      <c r="F31" s="193">
        <v>0</v>
      </c>
      <c r="G31" s="193">
        <v>0</v>
      </c>
      <c r="H31" s="193">
        <v>0</v>
      </c>
      <c r="I31" s="193">
        <v>0</v>
      </c>
      <c r="J31" s="195">
        <v>2465286</v>
      </c>
      <c r="K31" s="194">
        <v>1683000</v>
      </c>
      <c r="L31" s="194">
        <v>1704235</v>
      </c>
      <c r="N31" s="108" t="s">
        <v>532</v>
      </c>
      <c r="O31" s="107">
        <v>50</v>
      </c>
      <c r="Q31" s="187">
        <v>4</v>
      </c>
      <c r="R31" s="193">
        <v>2</v>
      </c>
      <c r="S31" s="193">
        <v>4</v>
      </c>
      <c r="T31" s="193">
        <v>44011</v>
      </c>
      <c r="U31" s="193" t="s">
        <v>297</v>
      </c>
      <c r="V31" s="195">
        <v>1800000</v>
      </c>
      <c r="W31" s="195">
        <v>676517</v>
      </c>
      <c r="X31" s="195">
        <v>1123483</v>
      </c>
      <c r="Y31" s="194">
        <v>982251</v>
      </c>
      <c r="AA31">
        <v>43021</v>
      </c>
      <c r="AB31">
        <v>3</v>
      </c>
      <c r="AC31">
        <v>2</v>
      </c>
      <c r="AD31">
        <v>4</v>
      </c>
      <c r="AE31" t="s">
        <v>533</v>
      </c>
    </row>
    <row r="32" spans="1:31" ht="15">
      <c r="A32" s="193" t="s">
        <v>534</v>
      </c>
      <c r="B32" s="205">
        <v>75</v>
      </c>
      <c r="C32" s="193">
        <v>0</v>
      </c>
      <c r="D32" s="193">
        <v>585</v>
      </c>
      <c r="E32" s="193">
        <v>0</v>
      </c>
      <c r="F32" s="193">
        <v>0</v>
      </c>
      <c r="G32" s="193">
        <v>0</v>
      </c>
      <c r="H32" s="193">
        <v>0</v>
      </c>
      <c r="I32" s="193">
        <v>0</v>
      </c>
      <c r="J32" s="193">
        <v>585</v>
      </c>
      <c r="K32" s="188">
        <v>0</v>
      </c>
      <c r="L32" s="188">
        <v>0</v>
      </c>
      <c r="N32" s="108" t="s">
        <v>535</v>
      </c>
      <c r="O32" s="107">
        <v>51</v>
      </c>
      <c r="Q32" s="187">
        <v>4</v>
      </c>
      <c r="R32" s="193">
        <v>2</v>
      </c>
      <c r="S32" s="193">
        <v>4</v>
      </c>
      <c r="T32" s="193">
        <v>44012</v>
      </c>
      <c r="U32" s="193" t="s">
        <v>298</v>
      </c>
      <c r="V32" s="195">
        <v>2437000</v>
      </c>
      <c r="W32" s="195">
        <v>2321112</v>
      </c>
      <c r="X32" s="195">
        <v>115888</v>
      </c>
      <c r="Y32" s="194">
        <v>2428954</v>
      </c>
      <c r="AA32">
        <v>43031</v>
      </c>
      <c r="AB32">
        <v>3</v>
      </c>
      <c r="AC32">
        <v>2</v>
      </c>
      <c r="AD32">
        <v>4</v>
      </c>
      <c r="AE32" t="s">
        <v>536</v>
      </c>
    </row>
    <row r="33" spans="1:31" ht="15">
      <c r="A33" s="193" t="s">
        <v>537</v>
      </c>
      <c r="B33" s="205">
        <v>76</v>
      </c>
      <c r="C33" s="203">
        <v>0</v>
      </c>
      <c r="D33" s="203">
        <v>645</v>
      </c>
      <c r="E33" s="204">
        <v>3309</v>
      </c>
      <c r="F33" s="203">
        <v>0</v>
      </c>
      <c r="G33" s="203">
        <v>0</v>
      </c>
      <c r="H33" s="203">
        <v>0</v>
      </c>
      <c r="I33" s="204">
        <v>2261</v>
      </c>
      <c r="J33" s="204">
        <v>6215</v>
      </c>
      <c r="K33" s="198">
        <v>0</v>
      </c>
      <c r="L33" s="199">
        <v>1873</v>
      </c>
      <c r="N33" s="108" t="s">
        <v>538</v>
      </c>
      <c r="O33" s="107">
        <v>53</v>
      </c>
      <c r="Q33" s="187">
        <v>4</v>
      </c>
      <c r="R33" s="193">
        <v>2</v>
      </c>
      <c r="S33" s="193">
        <v>4</v>
      </c>
      <c r="T33" s="193">
        <v>44013</v>
      </c>
      <c r="U33" s="193" t="s">
        <v>299</v>
      </c>
      <c r="V33" s="195">
        <v>9708000</v>
      </c>
      <c r="W33" s="195">
        <v>16781608</v>
      </c>
      <c r="X33" s="195">
        <v>-7073608</v>
      </c>
      <c r="Y33" s="194">
        <v>11471167</v>
      </c>
      <c r="AA33">
        <v>43041</v>
      </c>
      <c r="AB33">
        <v>3</v>
      </c>
      <c r="AC33">
        <v>2</v>
      </c>
      <c r="AD33">
        <v>4</v>
      </c>
      <c r="AE33" t="s">
        <v>539</v>
      </c>
    </row>
    <row r="34" spans="1:31" ht="15">
      <c r="A34" s="193" t="s">
        <v>540</v>
      </c>
      <c r="B34" s="205">
        <v>77</v>
      </c>
      <c r="C34" s="193">
        <v>0</v>
      </c>
      <c r="D34" s="195">
        <v>5475</v>
      </c>
      <c r="E34" s="193">
        <v>0</v>
      </c>
      <c r="F34" s="193">
        <v>0</v>
      </c>
      <c r="G34" s="193">
        <v>0</v>
      </c>
      <c r="H34" s="193">
        <v>0</v>
      </c>
      <c r="I34" s="195">
        <v>3300</v>
      </c>
      <c r="J34" s="195">
        <v>8775</v>
      </c>
      <c r="K34" s="194">
        <v>10000</v>
      </c>
      <c r="L34" s="194">
        <v>24264</v>
      </c>
      <c r="N34" s="108" t="s">
        <v>541</v>
      </c>
      <c r="O34" s="107">
        <v>54</v>
      </c>
      <c r="Q34" s="187">
        <v>4</v>
      </c>
      <c r="R34" s="193">
        <v>2</v>
      </c>
      <c r="S34" s="193">
        <v>4</v>
      </c>
      <c r="T34" s="193">
        <v>44015</v>
      </c>
      <c r="U34" s="193" t="s">
        <v>542</v>
      </c>
      <c r="V34" s="195">
        <v>1510000</v>
      </c>
      <c r="W34" s="195">
        <v>2201066</v>
      </c>
      <c r="X34" s="195">
        <v>-691066</v>
      </c>
      <c r="Y34" s="194">
        <v>1475497</v>
      </c>
      <c r="AA34">
        <v>43051</v>
      </c>
      <c r="AB34">
        <v>3</v>
      </c>
      <c r="AC34">
        <v>2</v>
      </c>
      <c r="AD34">
        <v>4</v>
      </c>
      <c r="AE34" t="s">
        <v>543</v>
      </c>
    </row>
    <row r="35" spans="1:31" ht="15">
      <c r="A35" s="193" t="s">
        <v>161</v>
      </c>
      <c r="B35" s="205">
        <v>78</v>
      </c>
      <c r="C35" s="193">
        <v>0</v>
      </c>
      <c r="D35" s="195">
        <v>20803808</v>
      </c>
      <c r="E35" s="195">
        <v>150986</v>
      </c>
      <c r="F35" s="193">
        <v>300</v>
      </c>
      <c r="G35" s="193">
        <v>0</v>
      </c>
      <c r="H35" s="193">
        <v>0</v>
      </c>
      <c r="I35" s="195">
        <v>15088</v>
      </c>
      <c r="J35" s="195">
        <v>20970182</v>
      </c>
      <c r="K35" s="194">
        <v>20376000</v>
      </c>
      <c r="L35" s="194">
        <v>22671205</v>
      </c>
      <c r="N35" s="108" t="s">
        <v>544</v>
      </c>
      <c r="O35" s="107">
        <v>55</v>
      </c>
      <c r="Q35" s="187">
        <v>4</v>
      </c>
      <c r="R35" s="193">
        <v>2</v>
      </c>
      <c r="S35" s="193">
        <v>4</v>
      </c>
      <c r="T35" s="193">
        <v>44016</v>
      </c>
      <c r="U35" s="193" t="s">
        <v>301</v>
      </c>
      <c r="V35" s="195">
        <v>85000</v>
      </c>
      <c r="W35" s="195">
        <v>1233</v>
      </c>
      <c r="X35" s="195">
        <v>83767</v>
      </c>
      <c r="Y35" s="246">
        <v>7000</v>
      </c>
      <c r="AA35">
        <v>43071</v>
      </c>
      <c r="AB35">
        <v>3</v>
      </c>
      <c r="AC35">
        <v>2</v>
      </c>
      <c r="AD35">
        <v>4</v>
      </c>
      <c r="AE35" t="s">
        <v>545</v>
      </c>
    </row>
    <row r="36" spans="1:31" ht="15">
      <c r="A36" s="193" t="s">
        <v>167</v>
      </c>
      <c r="B36" s="205">
        <v>81</v>
      </c>
      <c r="C36" s="193">
        <v>0</v>
      </c>
      <c r="D36" s="193">
        <v>640</v>
      </c>
      <c r="E36" s="193">
        <v>0</v>
      </c>
      <c r="F36" s="193">
        <v>180</v>
      </c>
      <c r="G36" s="193">
        <v>0</v>
      </c>
      <c r="H36" s="193">
        <v>0</v>
      </c>
      <c r="I36" s="195">
        <v>16689</v>
      </c>
      <c r="J36" s="195">
        <v>17509</v>
      </c>
      <c r="K36" s="194">
        <v>3000</v>
      </c>
      <c r="L36" s="194">
        <v>34588</v>
      </c>
      <c r="N36" s="108" t="s">
        <v>546</v>
      </c>
      <c r="O36" s="107">
        <v>58</v>
      </c>
      <c r="Q36" s="187">
        <v>4</v>
      </c>
      <c r="R36" s="193">
        <v>2</v>
      </c>
      <c r="S36" s="193">
        <v>4</v>
      </c>
      <c r="T36" s="193">
        <v>44021</v>
      </c>
      <c r="U36" s="193" t="s">
        <v>302</v>
      </c>
      <c r="V36" s="195">
        <v>18500000</v>
      </c>
      <c r="W36" s="195">
        <v>19206857</v>
      </c>
      <c r="X36" s="195">
        <v>-706857</v>
      </c>
      <c r="Y36" s="194">
        <v>24231174</v>
      </c>
      <c r="AA36">
        <v>44041</v>
      </c>
      <c r="AB36">
        <v>3</v>
      </c>
      <c r="AC36">
        <v>2</v>
      </c>
      <c r="AD36">
        <v>4</v>
      </c>
      <c r="AE36" t="s">
        <v>547</v>
      </c>
    </row>
    <row r="37" spans="1:31" ht="15">
      <c r="A37" s="193" t="s">
        <v>172</v>
      </c>
      <c r="B37" s="205">
        <v>83</v>
      </c>
      <c r="C37" s="193">
        <v>0</v>
      </c>
      <c r="D37" s="195">
        <v>110031666</v>
      </c>
      <c r="E37" s="195">
        <v>63437</v>
      </c>
      <c r="F37" s="193">
        <v>0</v>
      </c>
      <c r="G37" s="193">
        <v>0</v>
      </c>
      <c r="H37" s="195">
        <v>20790</v>
      </c>
      <c r="I37" s="195">
        <v>6650646</v>
      </c>
      <c r="J37" s="195">
        <v>116766540</v>
      </c>
      <c r="K37" s="194">
        <v>99700000</v>
      </c>
      <c r="L37" s="194">
        <v>97643744</v>
      </c>
      <c r="N37" s="108" t="s">
        <v>548</v>
      </c>
      <c r="O37" s="107">
        <v>59</v>
      </c>
      <c r="Q37" s="187">
        <v>4</v>
      </c>
      <c r="R37" s="193">
        <v>2</v>
      </c>
      <c r="S37" s="193">
        <v>4</v>
      </c>
      <c r="T37" s="193">
        <v>44031</v>
      </c>
      <c r="U37" s="193" t="s">
        <v>549</v>
      </c>
      <c r="V37" s="240"/>
      <c r="W37" s="240"/>
      <c r="X37" s="193">
        <v>0</v>
      </c>
      <c r="Y37" s="194">
        <v>783410</v>
      </c>
      <c r="AA37">
        <v>44042</v>
      </c>
      <c r="AB37">
        <v>3</v>
      </c>
      <c r="AC37">
        <v>2</v>
      </c>
      <c r="AD37">
        <v>4</v>
      </c>
      <c r="AE37" t="s">
        <v>550</v>
      </c>
    </row>
    <row r="38" spans="1:31" ht="15">
      <c r="N38" s="108" t="s">
        <v>551</v>
      </c>
      <c r="O38" s="107">
        <v>60</v>
      </c>
      <c r="Q38" s="187">
        <v>4</v>
      </c>
      <c r="R38" s="193">
        <v>2</v>
      </c>
      <c r="S38" s="193">
        <v>4</v>
      </c>
      <c r="T38" s="193">
        <v>44032</v>
      </c>
      <c r="U38" s="193" t="s">
        <v>552</v>
      </c>
      <c r="V38" s="240"/>
      <c r="W38" s="240"/>
      <c r="X38" s="193">
        <v>0</v>
      </c>
      <c r="Y38" s="194">
        <v>557105</v>
      </c>
      <c r="AA38">
        <v>44043</v>
      </c>
      <c r="AB38">
        <v>3</v>
      </c>
      <c r="AC38">
        <v>2</v>
      </c>
      <c r="AD38">
        <v>4</v>
      </c>
      <c r="AE38" t="s">
        <v>553</v>
      </c>
    </row>
    <row r="39" spans="1:31" ht="60">
      <c r="A39" s="209" t="s">
        <v>554</v>
      </c>
      <c r="B39" s="209" t="s">
        <v>198</v>
      </c>
      <c r="C39" s="209" t="s">
        <v>555</v>
      </c>
      <c r="D39" s="209" t="s">
        <v>556</v>
      </c>
      <c r="E39" s="209" t="s">
        <v>557</v>
      </c>
      <c r="F39" s="209" t="s">
        <v>555</v>
      </c>
      <c r="G39" s="210" t="s">
        <v>558</v>
      </c>
      <c r="H39" s="209" t="s">
        <v>557</v>
      </c>
      <c r="I39" s="209" t="s">
        <v>555</v>
      </c>
      <c r="J39" s="209" t="s">
        <v>559</v>
      </c>
      <c r="K39" s="209" t="s">
        <v>557</v>
      </c>
      <c r="N39" s="108" t="s">
        <v>560</v>
      </c>
      <c r="O39" s="107">
        <v>61</v>
      </c>
      <c r="Q39" s="187">
        <v>4</v>
      </c>
      <c r="R39" s="193">
        <v>2</v>
      </c>
      <c r="S39" s="193">
        <v>4</v>
      </c>
      <c r="T39" s="193">
        <v>44051</v>
      </c>
      <c r="U39" s="193" t="s">
        <v>309</v>
      </c>
      <c r="V39" s="195">
        <v>150000</v>
      </c>
      <c r="W39" s="195">
        <v>116381</v>
      </c>
      <c r="X39" s="195">
        <v>33619</v>
      </c>
      <c r="Y39" s="194">
        <v>91573</v>
      </c>
      <c r="AB39">
        <v>4</v>
      </c>
      <c r="AC39">
        <v>2</v>
      </c>
      <c r="AD39">
        <v>4</v>
      </c>
      <c r="AE39" t="s">
        <v>561</v>
      </c>
    </row>
    <row r="40" spans="1:31" ht="15">
      <c r="A40" s="191" t="s">
        <v>8</v>
      </c>
      <c r="B40" s="221">
        <v>11</v>
      </c>
      <c r="C40" s="217">
        <v>88100</v>
      </c>
      <c r="D40" s="211">
        <v>0</v>
      </c>
      <c r="E40" s="218">
        <v>0</v>
      </c>
      <c r="F40" s="217">
        <v>19317706</v>
      </c>
      <c r="G40" s="217">
        <v>19342000</v>
      </c>
      <c r="H40" s="218">
        <v>0.99870000000000003</v>
      </c>
      <c r="I40" s="212"/>
      <c r="J40" s="212"/>
      <c r="K40" s="212"/>
      <c r="N40" s="108" t="s">
        <v>562</v>
      </c>
      <c r="O40" s="107">
        <v>62</v>
      </c>
      <c r="Q40" s="187">
        <v>4</v>
      </c>
      <c r="R40" s="193">
        <v>2</v>
      </c>
      <c r="S40" s="193">
        <v>4</v>
      </c>
      <c r="T40" s="193">
        <v>44052</v>
      </c>
      <c r="U40" s="193" t="s">
        <v>310</v>
      </c>
      <c r="V40" s="195">
        <v>20000000</v>
      </c>
      <c r="W40" s="195">
        <v>20686702</v>
      </c>
      <c r="X40" s="195">
        <v>-686702</v>
      </c>
      <c r="Y40" s="194">
        <v>22418893</v>
      </c>
      <c r="AA40">
        <v>44011</v>
      </c>
      <c r="AB40">
        <v>4</v>
      </c>
      <c r="AC40">
        <v>2</v>
      </c>
      <c r="AD40">
        <v>4</v>
      </c>
      <c r="AE40" t="s">
        <v>563</v>
      </c>
    </row>
    <row r="41" spans="1:31" ht="15">
      <c r="A41" s="187" t="s">
        <v>10</v>
      </c>
      <c r="B41" s="205">
        <v>12</v>
      </c>
      <c r="C41" s="186"/>
      <c r="D41" s="186"/>
      <c r="E41" s="186"/>
      <c r="F41" s="194">
        <v>496154820</v>
      </c>
      <c r="G41" s="194">
        <v>494950000</v>
      </c>
      <c r="H41" s="219">
        <v>1.0024</v>
      </c>
      <c r="I41" s="186"/>
      <c r="J41" s="186"/>
      <c r="K41" s="186"/>
      <c r="N41" s="108" t="s">
        <v>544</v>
      </c>
      <c r="O41" s="107">
        <v>65</v>
      </c>
      <c r="Q41" s="187">
        <v>4</v>
      </c>
      <c r="R41" s="193">
        <v>2</v>
      </c>
      <c r="S41" s="193">
        <v>4</v>
      </c>
      <c r="T41" s="193">
        <v>44071</v>
      </c>
      <c r="U41" s="193" t="s">
        <v>311</v>
      </c>
      <c r="V41" s="195">
        <v>15296000</v>
      </c>
      <c r="W41" s="195">
        <v>15717790</v>
      </c>
      <c r="X41" s="195">
        <v>-421790</v>
      </c>
      <c r="Y41" s="194">
        <v>14490304</v>
      </c>
      <c r="AA41">
        <v>44012</v>
      </c>
      <c r="AB41">
        <v>4</v>
      </c>
      <c r="AC41">
        <v>2</v>
      </c>
      <c r="AD41">
        <v>4</v>
      </c>
      <c r="AE41" t="s">
        <v>564</v>
      </c>
    </row>
    <row r="42" spans="1:31" ht="15">
      <c r="A42" s="187" t="s">
        <v>12</v>
      </c>
      <c r="B42" s="205">
        <v>13</v>
      </c>
      <c r="C42" s="194">
        <v>47605960</v>
      </c>
      <c r="D42" s="194">
        <v>40454000</v>
      </c>
      <c r="E42" s="219">
        <v>1.1768000000000001</v>
      </c>
      <c r="F42" s="194">
        <v>372640335</v>
      </c>
      <c r="G42" s="194">
        <v>350900000</v>
      </c>
      <c r="H42" s="219">
        <v>1.0620000000000001</v>
      </c>
      <c r="I42" s="194">
        <v>31276833</v>
      </c>
      <c r="J42" s="194">
        <v>38755028</v>
      </c>
      <c r="K42" s="219">
        <v>0.80700000000000005</v>
      </c>
      <c r="N42" s="108" t="s">
        <v>565</v>
      </c>
      <c r="O42" s="107">
        <v>66</v>
      </c>
      <c r="Q42" s="187">
        <v>4</v>
      </c>
      <c r="R42" s="193">
        <v>2</v>
      </c>
      <c r="S42" s="193">
        <v>4</v>
      </c>
      <c r="T42" s="193">
        <v>44072</v>
      </c>
      <c r="U42" s="193" t="s">
        <v>312</v>
      </c>
      <c r="V42" s="195">
        <v>3727000</v>
      </c>
      <c r="W42" s="195">
        <v>4381225</v>
      </c>
      <c r="X42" s="195">
        <v>-654225</v>
      </c>
      <c r="Y42" s="194">
        <v>3695338</v>
      </c>
      <c r="AA42">
        <v>44013</v>
      </c>
      <c r="AB42">
        <v>4</v>
      </c>
      <c r="AC42">
        <v>2</v>
      </c>
      <c r="AD42">
        <v>4</v>
      </c>
      <c r="AE42" t="s">
        <v>566</v>
      </c>
    </row>
    <row r="43" spans="1:31" ht="15">
      <c r="A43" s="187" t="s">
        <v>15</v>
      </c>
      <c r="B43" s="205">
        <v>14</v>
      </c>
      <c r="C43" s="188">
        <v>0</v>
      </c>
      <c r="D43" s="188">
        <v>0</v>
      </c>
      <c r="E43" s="219">
        <v>0</v>
      </c>
      <c r="F43" s="194">
        <v>35889000</v>
      </c>
      <c r="G43" s="194">
        <v>35889000</v>
      </c>
      <c r="H43" s="219">
        <v>1</v>
      </c>
      <c r="I43" s="186"/>
      <c r="J43" s="186"/>
      <c r="K43" s="186"/>
      <c r="N43" s="108" t="s">
        <v>567</v>
      </c>
      <c r="O43" s="107">
        <v>68</v>
      </c>
      <c r="Q43" s="187">
        <v>4</v>
      </c>
      <c r="R43" s="193">
        <v>2</v>
      </c>
      <c r="S43" s="193">
        <v>4</v>
      </c>
      <c r="T43" s="193">
        <v>44091</v>
      </c>
      <c r="U43" s="193" t="s">
        <v>314</v>
      </c>
      <c r="V43" s="195">
        <v>5104000</v>
      </c>
      <c r="W43" s="195">
        <v>5652851</v>
      </c>
      <c r="X43" s="195">
        <v>-548851</v>
      </c>
      <c r="Y43" s="194">
        <v>4775298</v>
      </c>
      <c r="AA43">
        <v>44015</v>
      </c>
      <c r="AB43">
        <v>4</v>
      </c>
      <c r="AC43">
        <v>2</v>
      </c>
      <c r="AD43">
        <v>4</v>
      </c>
      <c r="AE43" t="s">
        <v>568</v>
      </c>
    </row>
    <row r="44" spans="1:31" ht="15">
      <c r="A44" s="187" t="s">
        <v>16</v>
      </c>
      <c r="B44" s="205">
        <v>15</v>
      </c>
      <c r="C44" s="194">
        <v>13159</v>
      </c>
      <c r="D44" s="194">
        <v>5000</v>
      </c>
      <c r="E44" s="219">
        <v>2.6316999999999999</v>
      </c>
      <c r="F44" s="194">
        <v>2609942</v>
      </c>
      <c r="G44" s="194">
        <v>2609942</v>
      </c>
      <c r="H44" s="219">
        <v>1</v>
      </c>
      <c r="I44" s="186"/>
      <c r="J44" s="186"/>
      <c r="K44" s="186"/>
      <c r="N44" s="108" t="s">
        <v>569</v>
      </c>
      <c r="O44" s="107">
        <v>70</v>
      </c>
      <c r="Q44" s="187">
        <v>4</v>
      </c>
      <c r="R44" s="193">
        <v>2</v>
      </c>
      <c r="S44" s="193">
        <v>4</v>
      </c>
      <c r="T44" s="193">
        <v>44092</v>
      </c>
      <c r="U44" s="193" t="s">
        <v>315</v>
      </c>
      <c r="V44" s="195">
        <v>580000</v>
      </c>
      <c r="W44" s="195">
        <v>613478</v>
      </c>
      <c r="X44" s="195">
        <v>-33478</v>
      </c>
      <c r="Y44" s="194">
        <v>526107</v>
      </c>
      <c r="AA44">
        <v>44016</v>
      </c>
      <c r="AB44">
        <v>4</v>
      </c>
      <c r="AC44">
        <v>2</v>
      </c>
      <c r="AD44">
        <v>4</v>
      </c>
      <c r="AE44" t="s">
        <v>570</v>
      </c>
    </row>
    <row r="45" spans="1:31" ht="15">
      <c r="A45" s="187" t="s">
        <v>19</v>
      </c>
      <c r="B45" s="205">
        <v>16</v>
      </c>
      <c r="C45" s="194">
        <v>1785623</v>
      </c>
      <c r="D45" s="194">
        <v>2055000</v>
      </c>
      <c r="E45" s="219">
        <v>0.86890000000000001</v>
      </c>
      <c r="F45" s="194">
        <v>30933748</v>
      </c>
      <c r="G45" s="194">
        <v>30832586</v>
      </c>
      <c r="H45" s="219">
        <v>1.0033000000000001</v>
      </c>
      <c r="I45" s="194">
        <v>987912</v>
      </c>
      <c r="J45" s="194">
        <v>2185198</v>
      </c>
      <c r="K45" s="219">
        <v>0.4521</v>
      </c>
      <c r="N45" s="108" t="s">
        <v>571</v>
      </c>
      <c r="O45" s="107">
        <v>71</v>
      </c>
      <c r="Q45" s="187">
        <v>4</v>
      </c>
      <c r="R45" s="193">
        <v>2</v>
      </c>
      <c r="S45" s="193">
        <v>4</v>
      </c>
      <c r="T45" s="193">
        <v>44093</v>
      </c>
      <c r="U45" s="193" t="s">
        <v>316</v>
      </c>
      <c r="V45" s="195">
        <v>1660000</v>
      </c>
      <c r="W45" s="195">
        <v>1846493</v>
      </c>
      <c r="X45" s="195">
        <v>-186493</v>
      </c>
      <c r="Y45" s="194">
        <v>2581558</v>
      </c>
      <c r="AA45">
        <v>44021</v>
      </c>
      <c r="AB45">
        <v>4</v>
      </c>
      <c r="AC45">
        <v>2</v>
      </c>
      <c r="AD45">
        <v>4</v>
      </c>
      <c r="AE45" t="s">
        <v>572</v>
      </c>
    </row>
    <row r="46" spans="1:31" ht="15">
      <c r="A46" s="187" t="s">
        <v>23</v>
      </c>
      <c r="B46" s="205">
        <v>17</v>
      </c>
      <c r="C46" s="186"/>
      <c r="D46" s="186"/>
      <c r="E46" s="186"/>
      <c r="F46" s="194">
        <v>964152</v>
      </c>
      <c r="G46" s="194">
        <v>964152</v>
      </c>
      <c r="H46" s="219">
        <v>1</v>
      </c>
      <c r="I46" s="194">
        <v>15000</v>
      </c>
      <c r="J46" s="194">
        <v>15000</v>
      </c>
      <c r="K46" s="219">
        <v>1</v>
      </c>
      <c r="N46" s="108" t="s">
        <v>573</v>
      </c>
      <c r="O46" s="107">
        <v>72</v>
      </c>
      <c r="Q46" s="187">
        <v>4</v>
      </c>
      <c r="R46" s="193">
        <v>2</v>
      </c>
      <c r="S46" s="193">
        <v>4</v>
      </c>
      <c r="T46" s="193">
        <v>44111</v>
      </c>
      <c r="U46" s="193" t="s">
        <v>319</v>
      </c>
      <c r="V46" s="195">
        <v>435500</v>
      </c>
      <c r="W46" s="195">
        <v>547350</v>
      </c>
      <c r="X46" s="195">
        <v>-111850</v>
      </c>
      <c r="Y46" s="194">
        <v>456500</v>
      </c>
      <c r="AA46">
        <v>44031</v>
      </c>
      <c r="AB46">
        <v>4</v>
      </c>
      <c r="AC46">
        <v>2</v>
      </c>
      <c r="AD46">
        <v>4</v>
      </c>
      <c r="AE46" t="s">
        <v>574</v>
      </c>
    </row>
    <row r="47" spans="1:31" ht="15">
      <c r="A47" s="187" t="s">
        <v>575</v>
      </c>
      <c r="B47" s="205">
        <v>18</v>
      </c>
      <c r="C47" s="194">
        <v>15836788</v>
      </c>
      <c r="D47" s="194">
        <v>10846000</v>
      </c>
      <c r="E47" s="219">
        <v>1.4601999999999999</v>
      </c>
      <c r="F47" s="194">
        <v>12475822</v>
      </c>
      <c r="G47" s="194">
        <v>11294000</v>
      </c>
      <c r="H47" s="219">
        <v>1.1046</v>
      </c>
      <c r="I47" s="194">
        <v>200090</v>
      </c>
      <c r="J47" s="194">
        <v>1894583</v>
      </c>
      <c r="K47" s="219">
        <v>0.1056</v>
      </c>
      <c r="N47" s="108" t="s">
        <v>576</v>
      </c>
      <c r="O47" s="107">
        <v>73</v>
      </c>
      <c r="Q47" s="187">
        <v>4</v>
      </c>
      <c r="R47" s="193">
        <v>2</v>
      </c>
      <c r="S47" s="193">
        <v>4</v>
      </c>
      <c r="T47" s="193">
        <v>44112</v>
      </c>
      <c r="U47" s="193" t="s">
        <v>320</v>
      </c>
      <c r="V47" s="195">
        <v>10000000</v>
      </c>
      <c r="W47" s="195">
        <v>12651162</v>
      </c>
      <c r="X47" s="195">
        <v>-2651162</v>
      </c>
      <c r="Y47" s="194">
        <v>11427380</v>
      </c>
      <c r="AA47">
        <v>44032</v>
      </c>
      <c r="AB47">
        <v>4</v>
      </c>
      <c r="AC47">
        <v>2</v>
      </c>
      <c r="AD47">
        <v>4</v>
      </c>
      <c r="AE47" t="s">
        <v>577</v>
      </c>
    </row>
    <row r="48" spans="1:31" ht="15">
      <c r="A48" s="187" t="s">
        <v>29</v>
      </c>
      <c r="B48" s="205"/>
      <c r="C48" s="186"/>
      <c r="D48" s="186"/>
      <c r="E48" s="186"/>
      <c r="F48" s="186"/>
      <c r="G48" s="186"/>
      <c r="H48" s="186"/>
      <c r="I48" s="186"/>
      <c r="J48" s="186"/>
      <c r="K48" s="186"/>
      <c r="N48" s="108" t="s">
        <v>578</v>
      </c>
      <c r="O48" s="107">
        <v>74</v>
      </c>
      <c r="Q48" s="187">
        <v>4</v>
      </c>
      <c r="R48" s="193">
        <v>2</v>
      </c>
      <c r="S48" s="193">
        <v>4</v>
      </c>
      <c r="T48" s="193">
        <v>44131</v>
      </c>
      <c r="U48" s="193" t="s">
        <v>321</v>
      </c>
      <c r="V48" s="195">
        <v>250000</v>
      </c>
      <c r="W48" s="195">
        <v>275209</v>
      </c>
      <c r="X48" s="195">
        <v>-25209</v>
      </c>
      <c r="Y48" s="194">
        <v>236632</v>
      </c>
      <c r="AA48">
        <v>44051</v>
      </c>
      <c r="AB48">
        <v>4</v>
      </c>
      <c r="AC48">
        <v>2</v>
      </c>
      <c r="AD48">
        <v>4</v>
      </c>
      <c r="AE48" t="s">
        <v>579</v>
      </c>
    </row>
    <row r="49" spans="1:31" ht="15">
      <c r="A49" s="187" t="s">
        <v>30</v>
      </c>
      <c r="B49" s="205">
        <v>20</v>
      </c>
      <c r="C49" s="186"/>
      <c r="D49" s="186"/>
      <c r="E49" s="186"/>
      <c r="F49" s="186"/>
      <c r="G49" s="186"/>
      <c r="H49" s="186"/>
      <c r="I49" s="186"/>
      <c r="J49" s="186"/>
      <c r="K49" s="186"/>
      <c r="N49" s="108" t="s">
        <v>580</v>
      </c>
      <c r="O49" s="107">
        <v>75</v>
      </c>
      <c r="Q49" s="187">
        <v>4</v>
      </c>
      <c r="R49" s="193">
        <v>2</v>
      </c>
      <c r="S49" s="193">
        <v>4</v>
      </c>
      <c r="T49" s="193">
        <v>44132</v>
      </c>
      <c r="U49" s="193" t="s">
        <v>322</v>
      </c>
      <c r="V49" s="195">
        <v>50000</v>
      </c>
      <c r="W49" s="195">
        <v>67315</v>
      </c>
      <c r="X49" s="195">
        <v>-17315</v>
      </c>
      <c r="Y49" s="194">
        <v>56916</v>
      </c>
      <c r="AA49">
        <v>44052</v>
      </c>
      <c r="AB49">
        <v>4</v>
      </c>
      <c r="AC49">
        <v>2</v>
      </c>
      <c r="AD49">
        <v>4</v>
      </c>
      <c r="AE49" t="s">
        <v>581</v>
      </c>
    </row>
    <row r="50" spans="1:31" ht="15">
      <c r="A50" s="187" t="s">
        <v>31</v>
      </c>
      <c r="B50" s="205">
        <v>21</v>
      </c>
      <c r="C50" s="194">
        <v>1608282</v>
      </c>
      <c r="D50" s="194">
        <v>768000</v>
      </c>
      <c r="E50" s="219">
        <v>2.0941000000000001</v>
      </c>
      <c r="F50" s="194">
        <v>334079328</v>
      </c>
      <c r="G50" s="194">
        <v>315972000</v>
      </c>
      <c r="H50" s="219">
        <v>1.0572999999999999</v>
      </c>
      <c r="I50" s="194">
        <v>4432953</v>
      </c>
      <c r="J50" s="194">
        <v>13608151</v>
      </c>
      <c r="K50" s="219">
        <v>0.32579999999999998</v>
      </c>
      <c r="N50" s="108" t="s">
        <v>582</v>
      </c>
      <c r="O50" s="107">
        <v>76</v>
      </c>
      <c r="Q50" s="187">
        <v>4</v>
      </c>
      <c r="R50" s="193">
        <v>2</v>
      </c>
      <c r="S50" s="193">
        <v>4</v>
      </c>
      <c r="T50" s="193">
        <v>44151</v>
      </c>
      <c r="U50" s="193" t="s">
        <v>323</v>
      </c>
      <c r="V50" s="195">
        <v>5000</v>
      </c>
      <c r="W50" s="195">
        <v>6981</v>
      </c>
      <c r="X50" s="195">
        <v>-1981</v>
      </c>
      <c r="Y50" s="194">
        <v>6988</v>
      </c>
      <c r="AA50">
        <v>44071</v>
      </c>
      <c r="AB50">
        <v>4</v>
      </c>
      <c r="AC50">
        <v>2</v>
      </c>
      <c r="AD50">
        <v>4</v>
      </c>
      <c r="AE50" t="s">
        <v>583</v>
      </c>
    </row>
    <row r="51" spans="1:31" ht="15">
      <c r="A51" s="187" t="s">
        <v>35</v>
      </c>
      <c r="B51" s="205">
        <v>22</v>
      </c>
      <c r="C51" s="194">
        <v>35063505</v>
      </c>
      <c r="D51" s="194">
        <v>33450000</v>
      </c>
      <c r="E51" s="219">
        <v>1.0482</v>
      </c>
      <c r="F51" s="194">
        <v>277946873</v>
      </c>
      <c r="G51" s="194">
        <v>244412000</v>
      </c>
      <c r="H51" s="219">
        <v>1.1372</v>
      </c>
      <c r="I51" s="194">
        <v>8570086</v>
      </c>
      <c r="J51" s="194">
        <v>16238207</v>
      </c>
      <c r="K51" s="219">
        <v>0.52780000000000005</v>
      </c>
      <c r="N51" s="108" t="s">
        <v>584</v>
      </c>
      <c r="O51" s="107">
        <v>77</v>
      </c>
      <c r="Q51" s="187">
        <v>4</v>
      </c>
      <c r="R51" s="193">
        <v>2</v>
      </c>
      <c r="S51" s="193">
        <v>4</v>
      </c>
      <c r="T51" s="193">
        <v>44152</v>
      </c>
      <c r="U51" s="193" t="s">
        <v>324</v>
      </c>
      <c r="V51" s="195">
        <v>1200000</v>
      </c>
      <c r="W51" s="195">
        <v>1349810</v>
      </c>
      <c r="X51" s="195">
        <v>-149810</v>
      </c>
      <c r="Y51" s="194">
        <v>1299825</v>
      </c>
      <c r="AA51">
        <v>44072</v>
      </c>
      <c r="AB51">
        <v>4</v>
      </c>
      <c r="AC51">
        <v>2</v>
      </c>
      <c r="AD51">
        <v>4</v>
      </c>
      <c r="AE51" t="s">
        <v>585</v>
      </c>
    </row>
    <row r="52" spans="1:31" ht="15">
      <c r="A52" s="187" t="s">
        <v>39</v>
      </c>
      <c r="B52" s="205">
        <v>23</v>
      </c>
      <c r="C52" s="194">
        <v>896658</v>
      </c>
      <c r="D52" s="194">
        <v>335000</v>
      </c>
      <c r="E52" s="219">
        <v>2.6766000000000001</v>
      </c>
      <c r="F52" s="194">
        <v>11763130</v>
      </c>
      <c r="G52" s="194">
        <v>11912000</v>
      </c>
      <c r="H52" s="219">
        <v>0.98750000000000004</v>
      </c>
      <c r="I52" s="194">
        <v>8548357</v>
      </c>
      <c r="J52" s="194">
        <v>16079981</v>
      </c>
      <c r="K52" s="219">
        <v>0.53159999999999996</v>
      </c>
      <c r="N52" s="108" t="s">
        <v>586</v>
      </c>
      <c r="O52" s="107">
        <v>78</v>
      </c>
      <c r="Q52" s="187">
        <v>4</v>
      </c>
      <c r="R52" s="193">
        <v>2</v>
      </c>
      <c r="S52" s="193">
        <v>4</v>
      </c>
      <c r="T52" s="193">
        <v>44153</v>
      </c>
      <c r="U52" s="193" t="s">
        <v>325</v>
      </c>
      <c r="V52" s="195">
        <v>3350000</v>
      </c>
      <c r="W52" s="195">
        <v>3599740</v>
      </c>
      <c r="X52" s="195">
        <v>-249740</v>
      </c>
      <c r="Y52" s="194">
        <v>3739191</v>
      </c>
      <c r="AA52">
        <v>44091</v>
      </c>
      <c r="AB52">
        <v>4</v>
      </c>
      <c r="AC52">
        <v>2</v>
      </c>
      <c r="AD52">
        <v>4</v>
      </c>
      <c r="AE52" t="s">
        <v>587</v>
      </c>
    </row>
    <row r="53" spans="1:31" ht="15">
      <c r="A53" s="187" t="s">
        <v>42</v>
      </c>
      <c r="B53" s="205">
        <v>24</v>
      </c>
      <c r="C53" s="194">
        <v>30559</v>
      </c>
      <c r="D53" s="194">
        <v>67000</v>
      </c>
      <c r="E53" s="219">
        <v>0.45610000000000001</v>
      </c>
      <c r="F53" s="194">
        <v>6050055</v>
      </c>
      <c r="G53" s="194">
        <v>6050055</v>
      </c>
      <c r="H53" s="219">
        <v>1</v>
      </c>
      <c r="I53" s="194">
        <v>181466</v>
      </c>
      <c r="J53" s="194">
        <v>398945</v>
      </c>
      <c r="K53" s="219">
        <v>0.45490000000000003</v>
      </c>
      <c r="N53" s="108" t="s">
        <v>588</v>
      </c>
      <c r="O53" s="107">
        <v>79</v>
      </c>
      <c r="Q53" s="187">
        <v>4</v>
      </c>
      <c r="R53" s="193">
        <v>2</v>
      </c>
      <c r="S53" s="193">
        <v>4</v>
      </c>
      <c r="T53" s="193">
        <v>44171</v>
      </c>
      <c r="U53" s="193" t="s">
        <v>326</v>
      </c>
      <c r="V53" s="195">
        <v>1140000</v>
      </c>
      <c r="W53" s="195">
        <v>2202764</v>
      </c>
      <c r="X53" s="195">
        <v>-1062764</v>
      </c>
      <c r="Y53" s="194">
        <v>2016602</v>
      </c>
      <c r="AA53">
        <v>44092</v>
      </c>
      <c r="AB53">
        <v>4</v>
      </c>
      <c r="AC53">
        <v>2</v>
      </c>
      <c r="AD53">
        <v>4</v>
      </c>
      <c r="AE53" t="s">
        <v>589</v>
      </c>
    </row>
    <row r="54" spans="1:31" ht="15">
      <c r="A54" s="187" t="s">
        <v>44</v>
      </c>
      <c r="B54" s="205"/>
      <c r="C54" s="186"/>
      <c r="D54" s="186"/>
      <c r="E54" s="186"/>
      <c r="F54" s="186"/>
      <c r="G54" s="186"/>
      <c r="H54" s="186"/>
      <c r="I54" s="186"/>
      <c r="J54" s="186"/>
      <c r="K54" s="186"/>
      <c r="N54" s="108" t="s">
        <v>590</v>
      </c>
      <c r="O54" s="107">
        <v>81</v>
      </c>
      <c r="Q54" s="187">
        <v>4</v>
      </c>
      <c r="R54" s="193">
        <v>2</v>
      </c>
      <c r="S54" s="193">
        <v>4</v>
      </c>
      <c r="T54" s="193">
        <v>44172</v>
      </c>
      <c r="U54" s="193" t="s">
        <v>327</v>
      </c>
      <c r="V54" s="195">
        <v>70000</v>
      </c>
      <c r="W54" s="195">
        <v>657474</v>
      </c>
      <c r="X54" s="195">
        <v>-587474</v>
      </c>
      <c r="Y54" s="194">
        <v>813061</v>
      </c>
      <c r="AA54">
        <v>44093</v>
      </c>
      <c r="AB54">
        <v>4</v>
      </c>
      <c r="AC54">
        <v>2</v>
      </c>
      <c r="AD54">
        <v>4</v>
      </c>
      <c r="AE54" t="s">
        <v>591</v>
      </c>
    </row>
    <row r="55" spans="1:31" ht="15">
      <c r="A55" s="187" t="s">
        <v>488</v>
      </c>
      <c r="B55" s="205">
        <v>26</v>
      </c>
      <c r="C55" s="194">
        <v>600896</v>
      </c>
      <c r="D55" s="194">
        <v>16000</v>
      </c>
      <c r="E55" s="219">
        <v>37.555999999999997</v>
      </c>
      <c r="F55" s="194">
        <v>12228419</v>
      </c>
      <c r="G55" s="194">
        <v>12239000</v>
      </c>
      <c r="H55" s="219">
        <v>0.99909999999999999</v>
      </c>
      <c r="I55" s="194">
        <v>6911289</v>
      </c>
      <c r="J55" s="194">
        <v>11020786</v>
      </c>
      <c r="K55" s="219">
        <v>0.62709999999999999</v>
      </c>
      <c r="N55" s="108" t="s">
        <v>592</v>
      </c>
      <c r="O55" s="107">
        <v>83</v>
      </c>
      <c r="Q55" s="187">
        <v>4</v>
      </c>
      <c r="R55" s="193">
        <v>2</v>
      </c>
      <c r="S55" s="193">
        <v>4</v>
      </c>
      <c r="T55" s="193">
        <v>44191</v>
      </c>
      <c r="U55" s="193" t="s">
        <v>333</v>
      </c>
      <c r="V55" s="195">
        <v>190869</v>
      </c>
      <c r="W55" s="195">
        <v>146427</v>
      </c>
      <c r="X55" s="195">
        <v>44442</v>
      </c>
      <c r="Y55" s="194">
        <v>199350</v>
      </c>
      <c r="AA55">
        <v>44111</v>
      </c>
      <c r="AB55">
        <v>4</v>
      </c>
      <c r="AC55">
        <v>2</v>
      </c>
      <c r="AD55">
        <v>4</v>
      </c>
      <c r="AE55" t="s">
        <v>593</v>
      </c>
    </row>
    <row r="56" spans="1:31" ht="15">
      <c r="A56" s="187" t="s">
        <v>49</v>
      </c>
      <c r="B56" s="205"/>
      <c r="C56" s="186"/>
      <c r="D56" s="186"/>
      <c r="E56" s="186"/>
      <c r="F56" s="186"/>
      <c r="G56" s="186"/>
      <c r="H56" s="186"/>
      <c r="I56" s="186"/>
      <c r="J56" s="186"/>
      <c r="K56" s="186"/>
      <c r="N56" s="103" t="s">
        <v>594</v>
      </c>
      <c r="O56" s="126">
        <v>67</v>
      </c>
      <c r="Q56" s="187">
        <v>4</v>
      </c>
      <c r="R56" s="193">
        <v>2</v>
      </c>
      <c r="S56" s="193">
        <v>4</v>
      </c>
      <c r="T56" s="193">
        <v>44211</v>
      </c>
      <c r="U56" s="193" t="s">
        <v>334</v>
      </c>
      <c r="V56" s="195">
        <v>662109</v>
      </c>
      <c r="W56" s="195">
        <v>719869</v>
      </c>
      <c r="X56" s="195">
        <v>-57760</v>
      </c>
      <c r="Y56" s="194">
        <v>753425</v>
      </c>
      <c r="AA56">
        <v>44112</v>
      </c>
      <c r="AB56">
        <v>4</v>
      </c>
      <c r="AC56">
        <v>2</v>
      </c>
      <c r="AD56">
        <v>4</v>
      </c>
      <c r="AE56" t="s">
        <v>595</v>
      </c>
    </row>
    <row r="57" spans="1:31" ht="15">
      <c r="A57" s="187" t="s">
        <v>50</v>
      </c>
      <c r="B57" s="205">
        <v>28</v>
      </c>
      <c r="C57" s="186"/>
      <c r="D57" s="186"/>
      <c r="E57" s="186"/>
      <c r="F57" s="194">
        <v>1663692</v>
      </c>
      <c r="G57" s="194">
        <v>1876000</v>
      </c>
      <c r="H57" s="219">
        <v>0.88680000000000003</v>
      </c>
      <c r="I57" s="194">
        <v>261070</v>
      </c>
      <c r="J57" s="194">
        <v>296478</v>
      </c>
      <c r="K57" s="219">
        <v>0.88060000000000005</v>
      </c>
      <c r="N57" s="103" t="s">
        <v>596</v>
      </c>
      <c r="O57" s="126">
        <v>43</v>
      </c>
      <c r="Q57" s="187">
        <v>4</v>
      </c>
      <c r="R57" s="193">
        <v>2</v>
      </c>
      <c r="S57" s="193">
        <v>4</v>
      </c>
      <c r="T57" s="193">
        <v>44212</v>
      </c>
      <c r="U57" s="193" t="s">
        <v>335</v>
      </c>
      <c r="V57" s="195">
        <v>3000</v>
      </c>
      <c r="W57" s="195">
        <v>8214</v>
      </c>
      <c r="X57" s="195">
        <v>-5214</v>
      </c>
      <c r="Y57" s="194">
        <v>10164</v>
      </c>
      <c r="AA57">
        <v>44131</v>
      </c>
      <c r="AB57">
        <v>4</v>
      </c>
      <c r="AC57">
        <v>2</v>
      </c>
      <c r="AD57">
        <v>4</v>
      </c>
      <c r="AE57" t="s">
        <v>597</v>
      </c>
    </row>
    <row r="58" spans="1:31" ht="15">
      <c r="A58" s="187" t="s">
        <v>491</v>
      </c>
      <c r="B58" s="205">
        <v>29</v>
      </c>
      <c r="C58" s="194">
        <v>7162</v>
      </c>
      <c r="D58" s="194">
        <v>5000</v>
      </c>
      <c r="E58" s="219">
        <v>1.4325000000000001</v>
      </c>
      <c r="F58" s="194">
        <v>12079638</v>
      </c>
      <c r="G58" s="194">
        <v>12079639</v>
      </c>
      <c r="H58" s="219">
        <v>1</v>
      </c>
      <c r="I58" s="194">
        <v>970328</v>
      </c>
      <c r="J58" s="194">
        <v>2049023</v>
      </c>
      <c r="K58" s="219">
        <v>0.47360000000000002</v>
      </c>
      <c r="N58" s="103" t="s">
        <v>598</v>
      </c>
      <c r="O58" s="126">
        <v>47</v>
      </c>
      <c r="Q58" s="187">
        <v>4</v>
      </c>
      <c r="R58" s="193">
        <v>2</v>
      </c>
      <c r="S58" s="193">
        <v>4</v>
      </c>
      <c r="T58" s="193">
        <v>44904</v>
      </c>
      <c r="U58" s="193" t="s">
        <v>336</v>
      </c>
      <c r="V58" s="195">
        <v>570000</v>
      </c>
      <c r="W58" s="195">
        <v>384449</v>
      </c>
      <c r="X58" s="195">
        <v>185551</v>
      </c>
      <c r="Y58" s="194">
        <v>515456</v>
      </c>
      <c r="AA58">
        <v>44132</v>
      </c>
      <c r="AB58">
        <v>4</v>
      </c>
      <c r="AC58">
        <v>2</v>
      </c>
      <c r="AD58">
        <v>4</v>
      </c>
      <c r="AE58" t="s">
        <v>599</v>
      </c>
    </row>
    <row r="59" spans="1:31" ht="15">
      <c r="A59" s="187" t="s">
        <v>55</v>
      </c>
      <c r="B59" s="205">
        <v>30</v>
      </c>
      <c r="C59" s="186"/>
      <c r="D59" s="186"/>
      <c r="E59" s="186"/>
      <c r="F59" s="194">
        <v>1003973</v>
      </c>
      <c r="G59" s="194">
        <v>1003974</v>
      </c>
      <c r="H59" s="219">
        <v>1</v>
      </c>
      <c r="I59" s="186"/>
      <c r="J59" s="186"/>
      <c r="K59" s="186"/>
      <c r="N59" s="103" t="s">
        <v>600</v>
      </c>
      <c r="O59" s="126">
        <v>88</v>
      </c>
      <c r="Q59" s="187">
        <v>4</v>
      </c>
      <c r="R59" s="193">
        <v>2</v>
      </c>
      <c r="S59" s="193">
        <v>4</v>
      </c>
      <c r="T59" s="193">
        <v>44905</v>
      </c>
      <c r="U59" s="193" t="s">
        <v>337</v>
      </c>
      <c r="V59" s="195">
        <v>90500</v>
      </c>
      <c r="W59" s="195">
        <v>139701</v>
      </c>
      <c r="X59" s="195">
        <v>-49201</v>
      </c>
      <c r="Y59" s="194">
        <v>136611</v>
      </c>
      <c r="AA59">
        <v>44151</v>
      </c>
      <c r="AB59">
        <v>4</v>
      </c>
      <c r="AC59">
        <v>2</v>
      </c>
      <c r="AD59">
        <v>4</v>
      </c>
      <c r="AE59" t="s">
        <v>601</v>
      </c>
    </row>
    <row r="60" spans="1:31" ht="15">
      <c r="A60" s="187" t="s">
        <v>57</v>
      </c>
      <c r="B60" s="205">
        <v>31</v>
      </c>
      <c r="C60" s="186"/>
      <c r="D60" s="186"/>
      <c r="E60" s="186"/>
      <c r="F60" s="194">
        <v>266144</v>
      </c>
      <c r="G60" s="194">
        <v>266144</v>
      </c>
      <c r="H60" s="219">
        <v>1</v>
      </c>
      <c r="I60" s="186"/>
      <c r="J60" s="186"/>
      <c r="K60" s="186"/>
      <c r="N60" s="103" t="s">
        <v>602</v>
      </c>
      <c r="O60" s="259">
        <v>89</v>
      </c>
      <c r="Q60" s="187">
        <v>4</v>
      </c>
      <c r="R60" s="193">
        <v>2</v>
      </c>
      <c r="S60" s="193">
        <v>4</v>
      </c>
      <c r="T60" s="193">
        <v>44908</v>
      </c>
      <c r="U60" s="193" t="s">
        <v>338</v>
      </c>
      <c r="V60" s="195">
        <v>497523</v>
      </c>
      <c r="W60" s="195">
        <v>352826</v>
      </c>
      <c r="X60" s="195">
        <v>144697</v>
      </c>
      <c r="Y60" s="194">
        <v>166574</v>
      </c>
      <c r="AA60">
        <v>44152</v>
      </c>
      <c r="AB60">
        <v>4</v>
      </c>
      <c r="AC60">
        <v>2</v>
      </c>
      <c r="AD60">
        <v>4</v>
      </c>
      <c r="AE60" t="s">
        <v>603</v>
      </c>
    </row>
    <row r="61" spans="1:31" ht="15">
      <c r="A61" s="187" t="s">
        <v>59</v>
      </c>
      <c r="B61" s="205">
        <v>32</v>
      </c>
      <c r="C61" s="186"/>
      <c r="D61" s="186"/>
      <c r="E61" s="186"/>
      <c r="F61" s="194">
        <v>556012</v>
      </c>
      <c r="G61" s="194">
        <v>556013</v>
      </c>
      <c r="H61" s="219">
        <v>1</v>
      </c>
      <c r="I61" s="186"/>
      <c r="J61" s="186"/>
      <c r="K61" s="186"/>
      <c r="N61" s="103" t="s">
        <v>604</v>
      </c>
      <c r="O61" s="103" t="s">
        <v>440</v>
      </c>
      <c r="Q61" s="187">
        <v>4</v>
      </c>
      <c r="R61" s="193">
        <v>3</v>
      </c>
      <c r="S61" s="193">
        <v>1</v>
      </c>
      <c r="T61" s="193">
        <v>41011</v>
      </c>
      <c r="U61" s="193" t="s">
        <v>340</v>
      </c>
      <c r="V61" s="195">
        <v>500000</v>
      </c>
      <c r="W61" s="195">
        <v>418152</v>
      </c>
      <c r="X61" s="195">
        <v>81848</v>
      </c>
      <c r="Y61" s="194">
        <v>420375</v>
      </c>
      <c r="AA61">
        <v>44153</v>
      </c>
      <c r="AB61">
        <v>4</v>
      </c>
      <c r="AC61">
        <v>2</v>
      </c>
      <c r="AD61">
        <v>4</v>
      </c>
      <c r="AE61" t="s">
        <v>605</v>
      </c>
    </row>
    <row r="62" spans="1:31" ht="15">
      <c r="A62" s="187" t="s">
        <v>61</v>
      </c>
      <c r="B62" s="205">
        <v>33</v>
      </c>
      <c r="C62" s="186"/>
      <c r="D62" s="186"/>
      <c r="E62" s="186"/>
      <c r="F62" s="188">
        <v>0</v>
      </c>
      <c r="G62" s="188">
        <v>0</v>
      </c>
      <c r="H62" s="219">
        <v>0</v>
      </c>
      <c r="I62" s="186"/>
      <c r="J62" s="186"/>
      <c r="K62" s="186"/>
      <c r="N62" s="103" t="s">
        <v>606</v>
      </c>
      <c r="O62" s="103" t="s">
        <v>441</v>
      </c>
      <c r="Q62" s="187">
        <v>4</v>
      </c>
      <c r="R62" s="193">
        <v>3</v>
      </c>
      <c r="S62" s="193">
        <v>1</v>
      </c>
      <c r="T62" s="193">
        <v>41012</v>
      </c>
      <c r="U62" s="193" t="s">
        <v>341</v>
      </c>
      <c r="V62" s="195">
        <v>28800000</v>
      </c>
      <c r="W62" s="195">
        <v>28482392</v>
      </c>
      <c r="X62" s="195">
        <v>317608</v>
      </c>
      <c r="Y62" s="194">
        <v>8560266</v>
      </c>
      <c r="AA62">
        <v>44171</v>
      </c>
      <c r="AB62">
        <v>4</v>
      </c>
      <c r="AC62">
        <v>2</v>
      </c>
      <c r="AD62">
        <v>4</v>
      </c>
      <c r="AE62" t="s">
        <v>607</v>
      </c>
    </row>
    <row r="63" spans="1:31" ht="15">
      <c r="A63" s="191" t="s">
        <v>62</v>
      </c>
      <c r="B63" s="205">
        <v>34</v>
      </c>
      <c r="C63" s="217">
        <v>25161275</v>
      </c>
      <c r="D63" s="217">
        <v>19495000</v>
      </c>
      <c r="E63" s="218">
        <v>1.2907</v>
      </c>
      <c r="F63" s="217">
        <v>12626368</v>
      </c>
      <c r="G63" s="217">
        <v>12153000</v>
      </c>
      <c r="H63" s="218">
        <v>1.0389999999999999</v>
      </c>
      <c r="I63" s="217">
        <v>4793449</v>
      </c>
      <c r="J63" s="217">
        <v>13482609</v>
      </c>
      <c r="K63" s="218">
        <v>0.35549999999999998</v>
      </c>
      <c r="N63" s="103" t="s">
        <v>608</v>
      </c>
      <c r="O63" s="259">
        <v>84</v>
      </c>
      <c r="Q63" s="187">
        <v>4</v>
      </c>
      <c r="R63" s="193">
        <v>3</v>
      </c>
      <c r="S63" s="193">
        <v>1</v>
      </c>
      <c r="T63" s="193">
        <v>41013</v>
      </c>
      <c r="U63" s="193" t="s">
        <v>357</v>
      </c>
      <c r="V63" s="195">
        <v>1450000</v>
      </c>
      <c r="W63" s="195">
        <v>1498793</v>
      </c>
      <c r="X63" s="195">
        <v>-48793</v>
      </c>
      <c r="Y63" s="194">
        <v>1466386</v>
      </c>
      <c r="AA63">
        <v>44172</v>
      </c>
      <c r="AB63">
        <v>4</v>
      </c>
      <c r="AC63">
        <v>2</v>
      </c>
      <c r="AD63">
        <v>4</v>
      </c>
      <c r="AE63" t="s">
        <v>609</v>
      </c>
    </row>
    <row r="64" spans="1:31" ht="15">
      <c r="A64" s="187" t="s">
        <v>66</v>
      </c>
      <c r="B64" s="205">
        <v>35</v>
      </c>
      <c r="C64" s="186"/>
      <c r="D64" s="186"/>
      <c r="E64" s="186"/>
      <c r="F64" s="188">
        <v>0</v>
      </c>
      <c r="G64" s="188">
        <v>0</v>
      </c>
      <c r="H64" s="219">
        <v>0</v>
      </c>
      <c r="I64" s="186"/>
      <c r="J64" s="186"/>
      <c r="K64" s="186"/>
      <c r="N64" s="103" t="s">
        <v>610</v>
      </c>
      <c r="O64" s="259">
        <v>69</v>
      </c>
      <c r="Q64" s="187">
        <v>4</v>
      </c>
      <c r="R64" s="193">
        <v>3</v>
      </c>
      <c r="S64" s="193">
        <v>1</v>
      </c>
      <c r="T64" s="193">
        <v>41014</v>
      </c>
      <c r="U64" s="193" t="s">
        <v>343</v>
      </c>
      <c r="V64" s="195">
        <v>14000</v>
      </c>
      <c r="W64" s="195">
        <v>481754</v>
      </c>
      <c r="X64" s="195">
        <v>-467754</v>
      </c>
      <c r="Y64" s="194">
        <v>18439</v>
      </c>
      <c r="AA64">
        <v>44191</v>
      </c>
      <c r="AB64">
        <v>4</v>
      </c>
      <c r="AC64">
        <v>2</v>
      </c>
      <c r="AD64">
        <v>4</v>
      </c>
      <c r="AE64" t="s">
        <v>611</v>
      </c>
    </row>
    <row r="65" spans="1:31" ht="15">
      <c r="A65" s="187" t="s">
        <v>67</v>
      </c>
      <c r="B65" s="205">
        <v>36</v>
      </c>
      <c r="C65" s="194">
        <v>1975685</v>
      </c>
      <c r="D65" s="194">
        <v>34000</v>
      </c>
      <c r="E65" s="219">
        <v>58.108400000000003</v>
      </c>
      <c r="F65" s="194">
        <v>5316719</v>
      </c>
      <c r="G65" s="194">
        <v>5316720</v>
      </c>
      <c r="H65" s="219">
        <v>1</v>
      </c>
      <c r="I65" s="194">
        <v>141827915</v>
      </c>
      <c r="J65" s="194">
        <v>171582617</v>
      </c>
      <c r="K65" s="219">
        <v>0.8266</v>
      </c>
      <c r="N65" s="103" t="s">
        <v>612</v>
      </c>
      <c r="O65" s="259">
        <v>80</v>
      </c>
      <c r="Q65" s="187">
        <v>4</v>
      </c>
      <c r="R65" s="193">
        <v>3</v>
      </c>
      <c r="S65" s="193">
        <v>1</v>
      </c>
      <c r="T65" s="193">
        <v>41015</v>
      </c>
      <c r="U65" s="193" t="s">
        <v>344</v>
      </c>
      <c r="V65" s="195">
        <v>5000</v>
      </c>
      <c r="W65" s="240"/>
      <c r="X65" s="195">
        <v>5000</v>
      </c>
      <c r="Y65" s="186"/>
      <c r="AA65">
        <v>44211</v>
      </c>
      <c r="AB65">
        <v>4</v>
      </c>
      <c r="AC65">
        <v>2</v>
      </c>
      <c r="AD65">
        <v>4</v>
      </c>
      <c r="AE65" t="s">
        <v>613</v>
      </c>
    </row>
    <row r="66" spans="1:31" ht="15">
      <c r="A66" s="187" t="s">
        <v>71</v>
      </c>
      <c r="B66" s="205">
        <v>37</v>
      </c>
      <c r="C66" s="186"/>
      <c r="D66" s="186"/>
      <c r="E66" s="186"/>
      <c r="F66" s="194">
        <v>130863</v>
      </c>
      <c r="G66" s="194">
        <v>140000</v>
      </c>
      <c r="H66" s="219">
        <v>0.93469999999999998</v>
      </c>
      <c r="I66" s="186"/>
      <c r="J66" s="186"/>
      <c r="K66" s="186"/>
      <c r="Q66" s="187">
        <v>4</v>
      </c>
      <c r="R66" s="193">
        <v>3</v>
      </c>
      <c r="S66" s="193">
        <v>1</v>
      </c>
      <c r="T66" s="193">
        <v>41016</v>
      </c>
      <c r="U66" s="193" t="s">
        <v>345</v>
      </c>
      <c r="V66" s="195">
        <v>10000</v>
      </c>
      <c r="W66" s="240"/>
      <c r="X66" s="195">
        <v>10000</v>
      </c>
      <c r="Y66" s="188">
        <v>900</v>
      </c>
      <c r="AA66">
        <v>44212</v>
      </c>
      <c r="AB66">
        <v>4</v>
      </c>
      <c r="AC66">
        <v>2</v>
      </c>
      <c r="AD66">
        <v>4</v>
      </c>
      <c r="AE66" t="s">
        <v>614</v>
      </c>
    </row>
    <row r="67" spans="1:31" ht="15">
      <c r="A67" s="187" t="s">
        <v>72</v>
      </c>
      <c r="B67" s="205">
        <v>38</v>
      </c>
      <c r="C67" s="186"/>
      <c r="D67" s="186"/>
      <c r="E67" s="186"/>
      <c r="F67" s="194">
        <v>155629</v>
      </c>
      <c r="G67" s="194">
        <v>181000</v>
      </c>
      <c r="H67" s="219">
        <v>0.85980000000000001</v>
      </c>
      <c r="I67" s="186"/>
      <c r="J67" s="186"/>
      <c r="K67" s="186"/>
      <c r="Q67" s="187">
        <v>4</v>
      </c>
      <c r="R67" s="193">
        <v>3</v>
      </c>
      <c r="S67" s="193">
        <v>1</v>
      </c>
      <c r="T67" s="193">
        <v>41017</v>
      </c>
      <c r="U67" s="193" t="s">
        <v>346</v>
      </c>
      <c r="V67" s="195">
        <v>1050000</v>
      </c>
      <c r="W67" s="195">
        <v>1408321</v>
      </c>
      <c r="X67" s="195">
        <v>-358321</v>
      </c>
      <c r="Y67" s="194">
        <v>1224931</v>
      </c>
      <c r="AA67">
        <v>44904</v>
      </c>
      <c r="AB67">
        <v>4</v>
      </c>
      <c r="AC67">
        <v>2</v>
      </c>
      <c r="AD67">
        <v>4</v>
      </c>
      <c r="AE67" t="s">
        <v>615</v>
      </c>
    </row>
    <row r="68" spans="1:31" ht="15">
      <c r="A68" s="187" t="s">
        <v>74</v>
      </c>
      <c r="B68" s="205">
        <v>39</v>
      </c>
      <c r="C68" s="186"/>
      <c r="D68" s="186"/>
      <c r="E68" s="186"/>
      <c r="F68" s="186"/>
      <c r="G68" s="186"/>
      <c r="H68" s="186"/>
      <c r="I68" s="186"/>
      <c r="J68" s="186"/>
      <c r="K68" s="186"/>
      <c r="Q68" s="187">
        <v>4</v>
      </c>
      <c r="R68" s="193">
        <v>3</v>
      </c>
      <c r="S68" s="193">
        <v>1</v>
      </c>
      <c r="T68" s="193">
        <v>41018</v>
      </c>
      <c r="U68" s="193" t="s">
        <v>347</v>
      </c>
      <c r="V68" s="195">
        <v>135000</v>
      </c>
      <c r="W68" s="195">
        <v>112715</v>
      </c>
      <c r="X68" s="195">
        <v>22285</v>
      </c>
      <c r="Y68" s="194">
        <v>115491</v>
      </c>
      <c r="AA68">
        <v>44905</v>
      </c>
      <c r="AB68">
        <v>4</v>
      </c>
      <c r="AC68">
        <v>2</v>
      </c>
      <c r="AD68">
        <v>4</v>
      </c>
      <c r="AE68" t="s">
        <v>616</v>
      </c>
    </row>
    <row r="69" spans="1:31" ht="15">
      <c r="A69" s="187" t="s">
        <v>75</v>
      </c>
      <c r="B69" s="205">
        <v>40</v>
      </c>
      <c r="C69" s="186"/>
      <c r="D69" s="186"/>
      <c r="E69" s="186"/>
      <c r="F69" s="194">
        <v>206438</v>
      </c>
      <c r="G69" s="194">
        <v>279000</v>
      </c>
      <c r="H69" s="219">
        <v>0.7399</v>
      </c>
      <c r="I69" s="186"/>
      <c r="J69" s="186"/>
      <c r="K69" s="186"/>
      <c r="Q69" s="187">
        <v>4</v>
      </c>
      <c r="R69" s="193">
        <v>3</v>
      </c>
      <c r="S69" s="193">
        <v>1</v>
      </c>
      <c r="T69" s="193">
        <v>41019</v>
      </c>
      <c r="U69" s="193" t="s">
        <v>348</v>
      </c>
      <c r="V69" s="195">
        <v>270000</v>
      </c>
      <c r="W69" s="195">
        <v>290000</v>
      </c>
      <c r="X69" s="195">
        <v>-20000</v>
      </c>
      <c r="Y69" s="194">
        <v>272660</v>
      </c>
      <c r="AA69">
        <v>44908</v>
      </c>
      <c r="AB69">
        <v>4</v>
      </c>
      <c r="AC69">
        <v>2</v>
      </c>
      <c r="AD69">
        <v>4</v>
      </c>
      <c r="AE69" t="s">
        <v>617</v>
      </c>
    </row>
    <row r="70" spans="1:31">
      <c r="A70" s="187" t="s">
        <v>77</v>
      </c>
      <c r="B70" s="205">
        <v>41</v>
      </c>
      <c r="C70" s="194">
        <v>317845</v>
      </c>
      <c r="D70" s="194">
        <v>143000</v>
      </c>
      <c r="E70" s="219">
        <v>2.2227000000000001</v>
      </c>
      <c r="F70" s="194">
        <v>6894164</v>
      </c>
      <c r="G70" s="194">
        <v>6894165</v>
      </c>
      <c r="H70" s="219">
        <v>1</v>
      </c>
      <c r="I70" s="194">
        <v>211391</v>
      </c>
      <c r="J70" s="194">
        <v>900753</v>
      </c>
      <c r="K70" s="219">
        <v>0.23469999999999999</v>
      </c>
      <c r="Q70" s="187">
        <v>4</v>
      </c>
      <c r="R70" s="193">
        <v>3</v>
      </c>
      <c r="S70" s="193">
        <v>1</v>
      </c>
      <c r="T70" s="193">
        <v>41020</v>
      </c>
      <c r="U70" s="193" t="s">
        <v>349</v>
      </c>
      <c r="V70" s="195">
        <v>440000</v>
      </c>
      <c r="W70" s="195">
        <v>502674</v>
      </c>
      <c r="X70" s="195">
        <v>-62674</v>
      </c>
      <c r="Y70" s="194">
        <v>455586</v>
      </c>
      <c r="AC70">
        <v>3</v>
      </c>
      <c r="AD70">
        <v>4</v>
      </c>
      <c r="AE70" t="s">
        <v>618</v>
      </c>
    </row>
    <row r="71" spans="1:31" ht="15">
      <c r="A71" s="187" t="s">
        <v>81</v>
      </c>
      <c r="B71" s="205"/>
      <c r="C71" s="186"/>
      <c r="D71" s="186"/>
      <c r="E71" s="186"/>
      <c r="F71" s="186"/>
      <c r="G71" s="186"/>
      <c r="H71" s="186"/>
      <c r="I71" s="186"/>
      <c r="J71" s="186"/>
      <c r="K71" s="186"/>
      <c r="Q71" s="187">
        <v>4</v>
      </c>
      <c r="R71" s="193">
        <v>3</v>
      </c>
      <c r="S71" s="193">
        <v>1</v>
      </c>
      <c r="T71" s="193">
        <v>41021</v>
      </c>
      <c r="U71" s="193" t="s">
        <v>619</v>
      </c>
      <c r="V71" s="240"/>
      <c r="W71" s="240"/>
      <c r="X71" s="193">
        <v>0</v>
      </c>
      <c r="Y71" s="194">
        <v>13000</v>
      </c>
      <c r="AB71">
        <v>1</v>
      </c>
      <c r="AC71">
        <v>3</v>
      </c>
      <c r="AD71">
        <v>4</v>
      </c>
      <c r="AE71" t="s">
        <v>620</v>
      </c>
    </row>
    <row r="72" spans="1:31" ht="15">
      <c r="A72" s="187" t="s">
        <v>82</v>
      </c>
      <c r="B72" s="205">
        <v>43</v>
      </c>
      <c r="C72" s="186"/>
      <c r="D72" s="186"/>
      <c r="E72" s="186"/>
      <c r="F72" s="194">
        <v>15463922</v>
      </c>
      <c r="G72" s="194">
        <v>15465000</v>
      </c>
      <c r="H72" s="219">
        <v>0.99990000000000001</v>
      </c>
      <c r="I72" s="186"/>
      <c r="J72" s="186"/>
      <c r="K72" s="186"/>
      <c r="Q72" s="187">
        <v>4</v>
      </c>
      <c r="R72" s="193">
        <v>3</v>
      </c>
      <c r="S72" s="193">
        <v>1</v>
      </c>
      <c r="T72" s="193">
        <v>41023</v>
      </c>
      <c r="U72" s="193" t="s">
        <v>350</v>
      </c>
      <c r="V72" s="195">
        <v>35000</v>
      </c>
      <c r="W72" s="195">
        <v>66425</v>
      </c>
      <c r="X72" s="195">
        <v>-31425</v>
      </c>
      <c r="Y72" s="194">
        <v>40884</v>
      </c>
      <c r="AA72">
        <v>41011</v>
      </c>
      <c r="AB72">
        <v>1</v>
      </c>
      <c r="AC72">
        <v>3</v>
      </c>
      <c r="AD72">
        <v>4</v>
      </c>
      <c r="AE72" t="s">
        <v>621</v>
      </c>
    </row>
    <row r="73" spans="1:31" ht="15">
      <c r="A73" s="187" t="s">
        <v>84</v>
      </c>
      <c r="B73" s="205">
        <v>44</v>
      </c>
      <c r="C73" s="186"/>
      <c r="D73" s="186"/>
      <c r="E73" s="186"/>
      <c r="F73" s="194">
        <v>778667</v>
      </c>
      <c r="G73" s="194">
        <v>1093000</v>
      </c>
      <c r="H73" s="219">
        <v>0.71240000000000003</v>
      </c>
      <c r="I73" s="186"/>
      <c r="J73" s="186"/>
      <c r="K73" s="186"/>
      <c r="Q73" s="187">
        <v>4</v>
      </c>
      <c r="R73" s="193">
        <v>3</v>
      </c>
      <c r="S73" s="193">
        <v>1</v>
      </c>
      <c r="T73" s="193">
        <v>41024</v>
      </c>
      <c r="U73" s="193" t="s">
        <v>351</v>
      </c>
      <c r="V73" s="195">
        <v>90000</v>
      </c>
      <c r="W73" s="195">
        <v>266355</v>
      </c>
      <c r="X73" s="195">
        <v>-176355</v>
      </c>
      <c r="Y73" s="194">
        <v>110623</v>
      </c>
      <c r="AA73">
        <v>41012</v>
      </c>
      <c r="AB73">
        <v>1</v>
      </c>
      <c r="AC73">
        <v>3</v>
      </c>
      <c r="AD73">
        <v>4</v>
      </c>
      <c r="AE73" t="s">
        <v>622</v>
      </c>
    </row>
    <row r="74" spans="1:31" ht="15">
      <c r="A74" s="187" t="s">
        <v>86</v>
      </c>
      <c r="B74" s="205"/>
      <c r="C74" s="186"/>
      <c r="D74" s="186"/>
      <c r="E74" s="186"/>
      <c r="F74" s="186"/>
      <c r="G74" s="186"/>
      <c r="H74" s="186"/>
      <c r="I74" s="186"/>
      <c r="J74" s="186"/>
      <c r="K74" s="186"/>
      <c r="Q74" s="187">
        <v>4</v>
      </c>
      <c r="R74" s="193">
        <v>3</v>
      </c>
      <c r="S74" s="193">
        <v>1</v>
      </c>
      <c r="T74" s="193">
        <v>41025</v>
      </c>
      <c r="U74" s="193" t="s">
        <v>352</v>
      </c>
      <c r="V74" s="195">
        <v>150000</v>
      </c>
      <c r="W74" s="195">
        <v>209750</v>
      </c>
      <c r="X74" s="195">
        <v>-59750</v>
      </c>
      <c r="Y74" s="194">
        <v>201883</v>
      </c>
      <c r="AA74">
        <v>41013</v>
      </c>
      <c r="AB74">
        <v>1</v>
      </c>
      <c r="AC74">
        <v>3</v>
      </c>
      <c r="AD74">
        <v>4</v>
      </c>
      <c r="AE74" t="s">
        <v>623</v>
      </c>
    </row>
    <row r="75" spans="1:31">
      <c r="A75" s="187" t="s">
        <v>87</v>
      </c>
      <c r="B75" s="205">
        <v>46</v>
      </c>
      <c r="C75" s="194">
        <v>622154</v>
      </c>
      <c r="D75" s="194">
        <v>267000</v>
      </c>
      <c r="E75" s="219">
        <v>2.3302</v>
      </c>
      <c r="F75" s="194">
        <v>45258497</v>
      </c>
      <c r="G75" s="194">
        <v>45258498</v>
      </c>
      <c r="H75" s="219">
        <v>1</v>
      </c>
      <c r="I75" s="194">
        <v>86617663</v>
      </c>
      <c r="J75" s="194">
        <v>119104897</v>
      </c>
      <c r="K75" s="219">
        <v>0.72719999999999996</v>
      </c>
      <c r="Q75" s="187">
        <v>4</v>
      </c>
      <c r="R75" s="193">
        <v>3</v>
      </c>
      <c r="S75" s="193">
        <v>1</v>
      </c>
      <c r="T75" s="193">
        <v>41026</v>
      </c>
      <c r="U75" s="193" t="s">
        <v>353</v>
      </c>
      <c r="V75" s="195">
        <v>155000</v>
      </c>
      <c r="W75" s="195">
        <v>189687</v>
      </c>
      <c r="X75" s="195">
        <v>-34687</v>
      </c>
      <c r="Y75" s="194">
        <v>130374</v>
      </c>
      <c r="AA75">
        <v>41014</v>
      </c>
      <c r="AB75">
        <v>1</v>
      </c>
      <c r="AC75">
        <v>3</v>
      </c>
      <c r="AD75">
        <v>4</v>
      </c>
      <c r="AE75" t="s">
        <v>624</v>
      </c>
    </row>
    <row r="76" spans="1:31" ht="15">
      <c r="A76" s="187" t="s">
        <v>91</v>
      </c>
      <c r="B76" s="205">
        <v>47</v>
      </c>
      <c r="C76" s="186"/>
      <c r="D76" s="186"/>
      <c r="E76" s="186"/>
      <c r="F76" s="194">
        <v>325500000</v>
      </c>
      <c r="G76" s="194">
        <v>325500000</v>
      </c>
      <c r="H76" s="219">
        <v>1</v>
      </c>
      <c r="I76" s="186"/>
      <c r="J76" s="186"/>
      <c r="K76" s="186"/>
      <c r="Q76" s="187">
        <v>4</v>
      </c>
      <c r="R76" s="193">
        <v>3</v>
      </c>
      <c r="S76" s="193">
        <v>1</v>
      </c>
      <c r="T76" s="193">
        <v>41027</v>
      </c>
      <c r="U76" s="193" t="s">
        <v>354</v>
      </c>
      <c r="V76" s="195">
        <v>54381</v>
      </c>
      <c r="W76" s="240"/>
      <c r="X76" s="195">
        <v>54381</v>
      </c>
      <c r="Y76" s="186"/>
      <c r="AA76">
        <v>41015</v>
      </c>
      <c r="AB76">
        <v>1</v>
      </c>
      <c r="AC76">
        <v>3</v>
      </c>
      <c r="AD76">
        <v>4</v>
      </c>
      <c r="AE76" t="s">
        <v>625</v>
      </c>
    </row>
    <row r="77" spans="1:31" ht="15">
      <c r="A77" s="187" t="s">
        <v>92</v>
      </c>
      <c r="B77" s="205">
        <v>48</v>
      </c>
      <c r="C77" s="194">
        <v>44085405</v>
      </c>
      <c r="D77" s="194">
        <v>37292000</v>
      </c>
      <c r="E77" s="219">
        <v>1.1821999999999999</v>
      </c>
      <c r="F77" s="194">
        <v>32609661</v>
      </c>
      <c r="G77" s="194">
        <v>32851000</v>
      </c>
      <c r="H77" s="219">
        <v>0.99270000000000003</v>
      </c>
      <c r="I77" s="194">
        <v>4039329</v>
      </c>
      <c r="J77" s="194">
        <v>8478946</v>
      </c>
      <c r="K77" s="219">
        <v>0.47639999999999999</v>
      </c>
      <c r="Q77" s="187">
        <v>4</v>
      </c>
      <c r="R77" s="193">
        <v>3</v>
      </c>
      <c r="S77" s="193">
        <v>1</v>
      </c>
      <c r="T77" s="193">
        <v>41029</v>
      </c>
      <c r="U77" s="193" t="s">
        <v>356</v>
      </c>
      <c r="V77" s="195">
        <v>580060</v>
      </c>
      <c r="W77" s="240"/>
      <c r="X77" s="195">
        <v>580060</v>
      </c>
      <c r="Y77" s="186"/>
      <c r="AA77">
        <v>41016</v>
      </c>
      <c r="AB77">
        <v>1</v>
      </c>
      <c r="AC77">
        <v>3</v>
      </c>
      <c r="AD77">
        <v>4</v>
      </c>
      <c r="AE77" t="s">
        <v>626</v>
      </c>
    </row>
    <row r="78" spans="1:31" ht="15">
      <c r="A78" s="187" t="s">
        <v>96</v>
      </c>
      <c r="B78" s="205"/>
      <c r="C78" s="186"/>
      <c r="D78" s="186"/>
      <c r="E78" s="186"/>
      <c r="F78" s="186"/>
      <c r="G78" s="186"/>
      <c r="H78" s="186"/>
      <c r="I78" s="186"/>
      <c r="J78" s="186"/>
      <c r="K78" s="186"/>
      <c r="Q78" s="187">
        <v>4</v>
      </c>
      <c r="R78" s="193">
        <v>3</v>
      </c>
      <c r="S78" s="193">
        <v>1</v>
      </c>
      <c r="T78" s="193">
        <v>41031</v>
      </c>
      <c r="U78" s="193" t="s">
        <v>357</v>
      </c>
      <c r="V78" s="195">
        <v>900000</v>
      </c>
      <c r="W78" s="195">
        <v>837373</v>
      </c>
      <c r="X78" s="195">
        <v>62627</v>
      </c>
      <c r="Y78" s="194">
        <v>956945</v>
      </c>
      <c r="AA78">
        <v>41017</v>
      </c>
      <c r="AB78">
        <v>1</v>
      </c>
      <c r="AC78">
        <v>3</v>
      </c>
      <c r="AD78">
        <v>4</v>
      </c>
      <c r="AE78" t="s">
        <v>627</v>
      </c>
    </row>
    <row r="79" spans="1:31" ht="15">
      <c r="A79" s="187" t="s">
        <v>97</v>
      </c>
      <c r="B79" s="205">
        <v>50</v>
      </c>
      <c r="C79" s="186"/>
      <c r="D79" s="186"/>
      <c r="E79" s="186"/>
      <c r="F79" s="194">
        <v>40050000</v>
      </c>
      <c r="G79" s="194">
        <v>40050000</v>
      </c>
      <c r="H79" s="219">
        <v>1</v>
      </c>
      <c r="I79" s="194">
        <v>5953424</v>
      </c>
      <c r="J79" s="194">
        <v>6000000</v>
      </c>
      <c r="K79" s="219">
        <v>0.99219999999999997</v>
      </c>
      <c r="Q79" s="187">
        <v>4</v>
      </c>
      <c r="R79" s="193">
        <v>3</v>
      </c>
      <c r="S79" s="193">
        <v>1</v>
      </c>
      <c r="T79" s="193">
        <v>41032</v>
      </c>
      <c r="U79" s="193" t="s">
        <v>358</v>
      </c>
      <c r="V79" s="195">
        <v>500000</v>
      </c>
      <c r="W79" s="195">
        <v>525848</v>
      </c>
      <c r="X79" s="195">
        <v>-25848</v>
      </c>
      <c r="Y79" s="194">
        <v>520760</v>
      </c>
      <c r="AA79">
        <v>41018</v>
      </c>
      <c r="AB79">
        <v>1</v>
      </c>
      <c r="AC79">
        <v>3</v>
      </c>
      <c r="AD79">
        <v>4</v>
      </c>
      <c r="AE79" t="s">
        <v>628</v>
      </c>
    </row>
    <row r="80" spans="1:31" ht="15">
      <c r="A80" s="187" t="s">
        <v>505</v>
      </c>
      <c r="B80" s="205">
        <v>51</v>
      </c>
      <c r="C80" s="194">
        <v>7564</v>
      </c>
      <c r="D80" s="188">
        <v>0</v>
      </c>
      <c r="E80" s="219">
        <v>0</v>
      </c>
      <c r="F80" s="194">
        <v>2515446</v>
      </c>
      <c r="G80" s="194">
        <v>2515446</v>
      </c>
      <c r="H80" s="219">
        <v>1</v>
      </c>
      <c r="I80" s="186"/>
      <c r="J80" s="186"/>
      <c r="K80" s="186"/>
      <c r="Q80" s="187">
        <v>4</v>
      </c>
      <c r="R80" s="193">
        <v>3</v>
      </c>
      <c r="S80" s="193">
        <v>1</v>
      </c>
      <c r="T80" s="193">
        <v>41033</v>
      </c>
      <c r="U80" s="193" t="s">
        <v>359</v>
      </c>
      <c r="V80" s="195">
        <v>300000</v>
      </c>
      <c r="W80" s="195">
        <v>499831</v>
      </c>
      <c r="X80" s="195">
        <v>-199831</v>
      </c>
      <c r="Y80" s="194">
        <v>357218</v>
      </c>
      <c r="AA80">
        <v>41019</v>
      </c>
      <c r="AB80">
        <v>1</v>
      </c>
      <c r="AC80">
        <v>3</v>
      </c>
      <c r="AD80">
        <v>4</v>
      </c>
      <c r="AE80" t="s">
        <v>629</v>
      </c>
    </row>
    <row r="81" spans="1:31" ht="15">
      <c r="A81" s="187" t="s">
        <v>101</v>
      </c>
      <c r="B81" s="205">
        <v>52</v>
      </c>
      <c r="C81" s="186"/>
      <c r="D81" s="186"/>
      <c r="E81" s="186"/>
      <c r="F81" s="186"/>
      <c r="G81" s="186"/>
      <c r="H81" s="186"/>
      <c r="I81" s="186"/>
      <c r="J81" s="186"/>
      <c r="K81" s="186"/>
      <c r="Q81" s="187">
        <v>4</v>
      </c>
      <c r="R81" s="193">
        <v>3</v>
      </c>
      <c r="S81" s="193">
        <v>1</v>
      </c>
      <c r="T81" s="193">
        <v>41034</v>
      </c>
      <c r="U81" s="193" t="s">
        <v>360</v>
      </c>
      <c r="V81" s="195">
        <v>800000</v>
      </c>
      <c r="W81" s="195">
        <v>803426</v>
      </c>
      <c r="X81" s="195">
        <v>-3426</v>
      </c>
      <c r="Y81" s="194">
        <v>908474</v>
      </c>
      <c r="AA81">
        <v>41020</v>
      </c>
      <c r="AB81">
        <v>1</v>
      </c>
      <c r="AC81">
        <v>3</v>
      </c>
      <c r="AD81">
        <v>4</v>
      </c>
      <c r="AE81" t="s">
        <v>630</v>
      </c>
    </row>
    <row r="82" spans="1:31" ht="15">
      <c r="A82" s="187" t="s">
        <v>102</v>
      </c>
      <c r="B82" s="205"/>
      <c r="C82" s="186"/>
      <c r="D82" s="186"/>
      <c r="E82" s="186"/>
      <c r="F82" s="188">
        <v>0</v>
      </c>
      <c r="G82" s="188">
        <v>0</v>
      </c>
      <c r="H82" s="219">
        <v>0</v>
      </c>
      <c r="I82" s="186"/>
      <c r="J82" s="186"/>
      <c r="K82" s="186"/>
      <c r="Q82" s="187">
        <v>4</v>
      </c>
      <c r="R82" s="193">
        <v>3</v>
      </c>
      <c r="S82" s="193">
        <v>1</v>
      </c>
      <c r="T82" s="193">
        <v>41035</v>
      </c>
      <c r="U82" s="193" t="s">
        <v>361</v>
      </c>
      <c r="V82" s="195">
        <v>2700000</v>
      </c>
      <c r="W82" s="195">
        <v>2553570</v>
      </c>
      <c r="X82" s="195">
        <v>146430</v>
      </c>
      <c r="Y82" s="194">
        <v>3000233</v>
      </c>
      <c r="AA82">
        <v>41021</v>
      </c>
      <c r="AB82">
        <v>1</v>
      </c>
      <c r="AC82">
        <v>3</v>
      </c>
      <c r="AD82">
        <v>4</v>
      </c>
      <c r="AE82" t="s">
        <v>631</v>
      </c>
    </row>
    <row r="83" spans="1:31" ht="15">
      <c r="A83" s="187" t="s">
        <v>103</v>
      </c>
      <c r="B83" s="205">
        <v>54</v>
      </c>
      <c r="C83" s="194">
        <v>1350</v>
      </c>
      <c r="D83" s="188">
        <v>0</v>
      </c>
      <c r="E83" s="219">
        <v>0</v>
      </c>
      <c r="F83" s="194">
        <v>1489032</v>
      </c>
      <c r="G83" s="194">
        <v>1584546</v>
      </c>
      <c r="H83" s="219">
        <v>0.93969999999999998</v>
      </c>
      <c r="I83" s="186"/>
      <c r="J83" s="186"/>
      <c r="K83" s="186"/>
      <c r="Q83" s="187">
        <v>4</v>
      </c>
      <c r="R83" s="193">
        <v>3</v>
      </c>
      <c r="S83" s="193">
        <v>1</v>
      </c>
      <c r="T83" s="193">
        <v>41051</v>
      </c>
      <c r="U83" s="193" t="s">
        <v>362</v>
      </c>
      <c r="V83" s="195">
        <v>4000000</v>
      </c>
      <c r="W83" s="195">
        <v>5879788</v>
      </c>
      <c r="X83" s="195">
        <v>-1879788</v>
      </c>
      <c r="Y83" s="194">
        <v>4519780</v>
      </c>
      <c r="AA83">
        <v>41023</v>
      </c>
      <c r="AB83">
        <v>1</v>
      </c>
      <c r="AC83">
        <v>3</v>
      </c>
      <c r="AD83">
        <v>4</v>
      </c>
      <c r="AE83" t="s">
        <v>632</v>
      </c>
    </row>
    <row r="84" spans="1:31">
      <c r="A84" s="187" t="s">
        <v>633</v>
      </c>
      <c r="B84" s="205">
        <v>55</v>
      </c>
      <c r="C84" s="194">
        <v>6677</v>
      </c>
      <c r="D84" s="188">
        <v>0</v>
      </c>
      <c r="E84" s="219">
        <v>0</v>
      </c>
      <c r="F84" s="194">
        <v>700150</v>
      </c>
      <c r="G84" s="194">
        <v>708500</v>
      </c>
      <c r="H84" s="219">
        <v>0.98819999999999997</v>
      </c>
      <c r="I84" s="194">
        <v>1091600</v>
      </c>
      <c r="J84" s="194">
        <v>1432483</v>
      </c>
      <c r="K84" s="219">
        <v>0.76200000000000001</v>
      </c>
      <c r="Q84" s="187">
        <v>4</v>
      </c>
      <c r="R84" s="193">
        <v>3</v>
      </c>
      <c r="S84" s="193">
        <v>1</v>
      </c>
      <c r="T84" s="193">
        <v>41052</v>
      </c>
      <c r="U84" s="193" t="s">
        <v>363</v>
      </c>
      <c r="V84" s="195">
        <v>907000</v>
      </c>
      <c r="W84" s="195">
        <v>1344866</v>
      </c>
      <c r="X84" s="195">
        <v>-437866</v>
      </c>
      <c r="Y84" s="194">
        <v>1331112</v>
      </c>
      <c r="AA84">
        <v>41024</v>
      </c>
      <c r="AB84">
        <v>1</v>
      </c>
      <c r="AC84">
        <v>3</v>
      </c>
      <c r="AD84">
        <v>4</v>
      </c>
      <c r="AE84" t="s">
        <v>634</v>
      </c>
    </row>
    <row r="85" spans="1:31" ht="15">
      <c r="A85" s="187" t="s">
        <v>107</v>
      </c>
      <c r="B85" s="205"/>
      <c r="C85" s="186"/>
      <c r="D85" s="186"/>
      <c r="E85" s="186"/>
      <c r="F85" s="186"/>
      <c r="G85" s="186"/>
      <c r="H85" s="186"/>
      <c r="I85" s="186"/>
      <c r="J85" s="186"/>
      <c r="K85" s="186"/>
      <c r="Q85" s="187">
        <v>4</v>
      </c>
      <c r="R85" s="193">
        <v>3</v>
      </c>
      <c r="S85" s="193">
        <v>1</v>
      </c>
      <c r="T85" s="193">
        <v>41053</v>
      </c>
      <c r="U85" s="193" t="s">
        <v>364</v>
      </c>
      <c r="V85" s="195">
        <v>850000</v>
      </c>
      <c r="W85" s="195">
        <v>1278081</v>
      </c>
      <c r="X85" s="195">
        <v>-428081</v>
      </c>
      <c r="Y85" s="194">
        <v>1542199</v>
      </c>
      <c r="AA85">
        <v>41025</v>
      </c>
      <c r="AB85">
        <v>1</v>
      </c>
      <c r="AC85">
        <v>3</v>
      </c>
      <c r="AD85">
        <v>4</v>
      </c>
      <c r="AE85" t="s">
        <v>635</v>
      </c>
    </row>
    <row r="86" spans="1:31" ht="15">
      <c r="A86" s="191" t="s">
        <v>108</v>
      </c>
      <c r="B86" s="208"/>
      <c r="C86" s="212"/>
      <c r="D86" s="212"/>
      <c r="E86" s="212"/>
      <c r="F86" s="212"/>
      <c r="G86" s="212"/>
      <c r="H86" s="212"/>
      <c r="I86" s="212"/>
      <c r="J86" s="212"/>
      <c r="K86" s="212"/>
      <c r="Q86" s="187">
        <v>4</v>
      </c>
      <c r="R86" s="193">
        <v>3</v>
      </c>
      <c r="S86" s="193">
        <v>1</v>
      </c>
      <c r="T86" s="193">
        <v>41054</v>
      </c>
      <c r="U86" s="193" t="s">
        <v>365</v>
      </c>
      <c r="V86" s="240"/>
      <c r="W86" s="240"/>
      <c r="X86" s="193">
        <v>0</v>
      </c>
      <c r="Y86" s="186"/>
      <c r="AA86">
        <v>41026</v>
      </c>
      <c r="AB86">
        <v>1</v>
      </c>
      <c r="AC86">
        <v>3</v>
      </c>
      <c r="AD86">
        <v>4</v>
      </c>
      <c r="AE86" t="s">
        <v>636</v>
      </c>
    </row>
    <row r="87" spans="1:31" ht="15">
      <c r="A87" s="187" t="s">
        <v>109</v>
      </c>
      <c r="B87" s="205">
        <v>58</v>
      </c>
      <c r="C87" s="186"/>
      <c r="D87" s="186"/>
      <c r="E87" s="186"/>
      <c r="F87" s="188">
        <v>0</v>
      </c>
      <c r="G87" s="188">
        <v>0</v>
      </c>
      <c r="H87" s="219">
        <v>0</v>
      </c>
      <c r="I87" s="186"/>
      <c r="J87" s="186"/>
      <c r="K87" s="186"/>
      <c r="Q87" s="187">
        <v>4</v>
      </c>
      <c r="R87" s="193">
        <v>3</v>
      </c>
      <c r="S87" s="193">
        <v>1</v>
      </c>
      <c r="T87" s="193">
        <v>41055</v>
      </c>
      <c r="U87" s="193" t="s">
        <v>366</v>
      </c>
      <c r="V87" s="195">
        <v>55000</v>
      </c>
      <c r="W87" s="195">
        <v>56361</v>
      </c>
      <c r="X87" s="195">
        <v>-1361</v>
      </c>
      <c r="Y87" s="194">
        <v>54339</v>
      </c>
      <c r="AA87">
        <v>41027</v>
      </c>
      <c r="AB87">
        <v>1</v>
      </c>
      <c r="AC87">
        <v>3</v>
      </c>
      <c r="AD87">
        <v>4</v>
      </c>
      <c r="AE87" t="s">
        <v>637</v>
      </c>
    </row>
    <row r="88" spans="1:31">
      <c r="A88" s="187" t="s">
        <v>110</v>
      </c>
      <c r="B88" s="205">
        <v>59</v>
      </c>
      <c r="C88" s="194">
        <v>8825</v>
      </c>
      <c r="D88" s="188">
        <v>0</v>
      </c>
      <c r="E88" s="219">
        <v>0</v>
      </c>
      <c r="F88" s="194">
        <v>1159177</v>
      </c>
      <c r="G88" s="194">
        <v>1159177</v>
      </c>
      <c r="H88" s="219">
        <v>1</v>
      </c>
      <c r="I88" s="194">
        <v>114432</v>
      </c>
      <c r="J88" s="194">
        <v>200000</v>
      </c>
      <c r="K88" s="219">
        <v>0.57220000000000004</v>
      </c>
      <c r="Q88" s="187">
        <v>4</v>
      </c>
      <c r="R88" s="193">
        <v>3</v>
      </c>
      <c r="S88" s="193">
        <v>1</v>
      </c>
      <c r="T88" s="193">
        <v>41071</v>
      </c>
      <c r="U88" s="193" t="s">
        <v>368</v>
      </c>
      <c r="V88" s="195">
        <v>500000</v>
      </c>
      <c r="W88" s="195">
        <v>1413901</v>
      </c>
      <c r="X88" s="195">
        <v>-913901</v>
      </c>
      <c r="Y88" s="194">
        <v>604765</v>
      </c>
      <c r="AA88">
        <v>41029</v>
      </c>
      <c r="AB88">
        <v>1</v>
      </c>
      <c r="AC88">
        <v>3</v>
      </c>
      <c r="AD88">
        <v>4</v>
      </c>
      <c r="AE88" t="s">
        <v>638</v>
      </c>
    </row>
    <row r="89" spans="1:31" ht="15">
      <c r="A89" s="187" t="s">
        <v>113</v>
      </c>
      <c r="B89" s="205">
        <v>60</v>
      </c>
      <c r="C89" s="194">
        <v>127995763</v>
      </c>
      <c r="D89" s="194">
        <v>128041000</v>
      </c>
      <c r="E89" s="219">
        <v>0.99960000000000004</v>
      </c>
      <c r="F89" s="194">
        <v>838184766</v>
      </c>
      <c r="G89" s="194">
        <v>960857378</v>
      </c>
      <c r="H89" s="219">
        <v>0.87229999999999996</v>
      </c>
      <c r="I89" s="194">
        <v>100302253</v>
      </c>
      <c r="J89" s="194">
        <v>146536854</v>
      </c>
      <c r="K89" s="219">
        <v>0.6845</v>
      </c>
      <c r="Q89" s="187">
        <v>4</v>
      </c>
      <c r="R89" s="193">
        <v>3</v>
      </c>
      <c r="S89" s="193">
        <v>1</v>
      </c>
      <c r="T89" s="193">
        <v>41072</v>
      </c>
      <c r="U89" s="193" t="s">
        <v>369</v>
      </c>
      <c r="V89" s="240"/>
      <c r="W89" s="193">
        <v>175</v>
      </c>
      <c r="X89" s="193">
        <v>-175</v>
      </c>
      <c r="Y89" s="194">
        <v>2626</v>
      </c>
      <c r="AA89">
        <v>41031</v>
      </c>
      <c r="AB89">
        <v>1</v>
      </c>
      <c r="AC89">
        <v>3</v>
      </c>
      <c r="AD89">
        <v>4</v>
      </c>
      <c r="AE89" t="s">
        <v>639</v>
      </c>
    </row>
    <row r="90" spans="1:31" ht="15">
      <c r="A90" s="187" t="s">
        <v>119</v>
      </c>
      <c r="B90" s="205">
        <v>62</v>
      </c>
      <c r="C90" s="194">
        <v>1594672391</v>
      </c>
      <c r="D90" s="194">
        <v>1700787000</v>
      </c>
      <c r="E90" s="219">
        <v>0.93759999999999999</v>
      </c>
      <c r="F90" s="186"/>
      <c r="G90" s="186"/>
      <c r="H90" s="186"/>
      <c r="I90" s="186"/>
      <c r="J90" s="186"/>
      <c r="K90" s="186"/>
      <c r="Q90" s="187">
        <v>4</v>
      </c>
      <c r="R90" s="193">
        <v>3</v>
      </c>
      <c r="S90" s="193">
        <v>1</v>
      </c>
      <c r="T90" s="193">
        <v>41073</v>
      </c>
      <c r="U90" s="193" t="s">
        <v>370</v>
      </c>
      <c r="V90" s="195">
        <v>15999300</v>
      </c>
      <c r="W90" s="195">
        <v>16521634</v>
      </c>
      <c r="X90" s="195">
        <v>-522334</v>
      </c>
      <c r="Y90" s="194">
        <v>18437758</v>
      </c>
      <c r="AA90">
        <v>41032</v>
      </c>
      <c r="AB90">
        <v>1</v>
      </c>
      <c r="AC90">
        <v>3</v>
      </c>
      <c r="AD90">
        <v>4</v>
      </c>
      <c r="AE90" t="s">
        <v>640</v>
      </c>
    </row>
    <row r="91" spans="1:31" ht="15">
      <c r="A91" s="187" t="s">
        <v>121</v>
      </c>
      <c r="B91" s="222"/>
      <c r="C91" s="186"/>
      <c r="D91" s="186"/>
      <c r="E91" s="186"/>
      <c r="F91" s="186"/>
      <c r="G91" s="186"/>
      <c r="H91" s="186"/>
      <c r="I91" s="186"/>
      <c r="J91" s="186"/>
      <c r="K91" s="186"/>
      <c r="Q91" s="187">
        <v>4</v>
      </c>
      <c r="R91" s="193">
        <v>3</v>
      </c>
      <c r="S91" s="193">
        <v>1</v>
      </c>
      <c r="T91" s="193">
        <v>41091</v>
      </c>
      <c r="U91" s="193" t="s">
        <v>371</v>
      </c>
      <c r="V91" s="193"/>
      <c r="W91" s="195">
        <v>51973</v>
      </c>
      <c r="X91" s="195">
        <v>-51973</v>
      </c>
      <c r="Y91" s="194">
        <v>65940</v>
      </c>
      <c r="AA91">
        <v>41033</v>
      </c>
      <c r="AB91">
        <v>1</v>
      </c>
      <c r="AC91">
        <v>3</v>
      </c>
      <c r="AD91">
        <v>4</v>
      </c>
      <c r="AE91" t="s">
        <v>641</v>
      </c>
    </row>
    <row r="92" spans="1:31" ht="15">
      <c r="A92" s="187" t="s">
        <v>122</v>
      </c>
      <c r="B92" s="205"/>
      <c r="C92" s="186"/>
      <c r="D92" s="186"/>
      <c r="E92" s="186"/>
      <c r="F92" s="186"/>
      <c r="G92" s="186"/>
      <c r="H92" s="186"/>
      <c r="I92" s="186"/>
      <c r="J92" s="186"/>
      <c r="K92" s="186"/>
      <c r="Q92" s="187">
        <v>4</v>
      </c>
      <c r="R92" s="193">
        <v>3</v>
      </c>
      <c r="S92" s="193">
        <v>1</v>
      </c>
      <c r="T92" s="193">
        <v>41111</v>
      </c>
      <c r="U92" s="193" t="s">
        <v>372</v>
      </c>
      <c r="V92" s="194">
        <v>112000</v>
      </c>
      <c r="W92" s="195">
        <v>179791</v>
      </c>
      <c r="X92" s="195">
        <v>-67791</v>
      </c>
      <c r="Y92" s="194">
        <v>116437</v>
      </c>
      <c r="AA92">
        <v>41034</v>
      </c>
      <c r="AB92">
        <v>1</v>
      </c>
      <c r="AC92">
        <v>3</v>
      </c>
      <c r="AD92">
        <v>4</v>
      </c>
      <c r="AE92" t="s">
        <v>642</v>
      </c>
    </row>
    <row r="93" spans="1:31">
      <c r="A93" s="187" t="s">
        <v>123</v>
      </c>
      <c r="B93" s="205">
        <v>65</v>
      </c>
      <c r="C93" s="194">
        <v>1718527</v>
      </c>
      <c r="D93" s="194">
        <v>1492000</v>
      </c>
      <c r="E93" s="219">
        <v>1.1517999999999999</v>
      </c>
      <c r="F93" s="194">
        <v>22993263</v>
      </c>
      <c r="G93" s="194">
        <v>23552053</v>
      </c>
      <c r="H93" s="219">
        <v>0.97629999999999995</v>
      </c>
      <c r="I93" s="194">
        <v>7511345</v>
      </c>
      <c r="J93" s="194">
        <v>12647048</v>
      </c>
      <c r="K93" s="219">
        <v>0.59389999999999998</v>
      </c>
      <c r="Q93" s="187">
        <v>4</v>
      </c>
      <c r="R93" s="193">
        <v>3</v>
      </c>
      <c r="S93" s="193">
        <v>1</v>
      </c>
      <c r="T93" s="193">
        <v>41112</v>
      </c>
      <c r="U93" s="193" t="s">
        <v>373</v>
      </c>
      <c r="V93" s="194">
        <v>1061000</v>
      </c>
      <c r="W93" s="195">
        <v>1216415</v>
      </c>
      <c r="X93" s="195">
        <v>-155415</v>
      </c>
      <c r="Y93" s="194">
        <v>1047936</v>
      </c>
      <c r="AA93">
        <v>41035</v>
      </c>
      <c r="AB93">
        <v>1</v>
      </c>
      <c r="AC93">
        <v>3</v>
      </c>
      <c r="AD93">
        <v>4</v>
      </c>
      <c r="AE93" t="s">
        <v>643</v>
      </c>
    </row>
    <row r="94" spans="1:31">
      <c r="A94" s="187" t="s">
        <v>127</v>
      </c>
      <c r="B94" s="205">
        <v>66</v>
      </c>
      <c r="C94" s="194">
        <v>1796674</v>
      </c>
      <c r="D94" s="188">
        <v>0</v>
      </c>
      <c r="E94" s="219">
        <v>0</v>
      </c>
      <c r="F94" s="194">
        <v>7672969</v>
      </c>
      <c r="G94" s="194">
        <v>7673000</v>
      </c>
      <c r="H94" s="219">
        <v>1</v>
      </c>
      <c r="I94" s="194">
        <v>4650195</v>
      </c>
      <c r="J94" s="194">
        <v>10208947</v>
      </c>
      <c r="K94" s="219">
        <v>0.45550000000000002</v>
      </c>
      <c r="Q94" s="187">
        <v>4</v>
      </c>
      <c r="R94" s="193">
        <v>3</v>
      </c>
      <c r="S94" s="193">
        <v>1</v>
      </c>
      <c r="T94" s="193">
        <v>41151</v>
      </c>
      <c r="U94" s="193" t="s">
        <v>374</v>
      </c>
      <c r="V94" s="194">
        <v>727158</v>
      </c>
      <c r="W94" s="195">
        <v>1155858</v>
      </c>
      <c r="X94" s="195">
        <v>-428700</v>
      </c>
      <c r="Y94" s="194">
        <v>594859</v>
      </c>
      <c r="AA94">
        <v>41051</v>
      </c>
      <c r="AB94">
        <v>1</v>
      </c>
      <c r="AC94">
        <v>3</v>
      </c>
      <c r="AD94">
        <v>4</v>
      </c>
      <c r="AE94" t="s">
        <v>644</v>
      </c>
    </row>
    <row r="95" spans="1:31" ht="15">
      <c r="A95" s="187" t="s">
        <v>131</v>
      </c>
      <c r="B95" s="205">
        <v>67</v>
      </c>
      <c r="C95" s="186"/>
      <c r="D95" s="186"/>
      <c r="E95" s="186"/>
      <c r="F95" s="194">
        <v>279388</v>
      </c>
      <c r="G95" s="194">
        <v>279388</v>
      </c>
      <c r="H95" s="219">
        <v>1</v>
      </c>
      <c r="I95" s="194">
        <v>237637</v>
      </c>
      <c r="J95" s="194">
        <v>465611</v>
      </c>
      <c r="K95" s="219">
        <v>0.51039999999999996</v>
      </c>
      <c r="Q95" s="187">
        <v>4</v>
      </c>
      <c r="R95" s="193">
        <v>3</v>
      </c>
      <c r="S95" s="193">
        <v>1</v>
      </c>
      <c r="T95" s="193">
        <v>41171</v>
      </c>
      <c r="U95" s="193" t="s">
        <v>375</v>
      </c>
      <c r="V95" s="194">
        <v>4000000</v>
      </c>
      <c r="W95" s="195">
        <v>3639729</v>
      </c>
      <c r="X95" s="195">
        <v>360271</v>
      </c>
      <c r="Y95" s="194">
        <v>4336260</v>
      </c>
      <c r="AA95">
        <v>41052</v>
      </c>
      <c r="AB95">
        <v>1</v>
      </c>
      <c r="AC95">
        <v>3</v>
      </c>
      <c r="AD95">
        <v>4</v>
      </c>
      <c r="AE95" t="s">
        <v>645</v>
      </c>
    </row>
    <row r="96" spans="1:31" ht="15">
      <c r="A96" s="187" t="s">
        <v>133</v>
      </c>
      <c r="B96" s="205">
        <v>68</v>
      </c>
      <c r="C96" s="194">
        <v>7804</v>
      </c>
      <c r="D96" s="188">
        <v>0</v>
      </c>
      <c r="E96" s="219">
        <v>0</v>
      </c>
      <c r="F96" s="194">
        <v>3361118</v>
      </c>
      <c r="G96" s="194">
        <v>3361118</v>
      </c>
      <c r="H96" s="219">
        <v>1</v>
      </c>
      <c r="I96" s="186"/>
      <c r="J96" s="186"/>
      <c r="K96" s="186"/>
      <c r="Q96" s="187">
        <v>4</v>
      </c>
      <c r="R96" s="193">
        <v>3</v>
      </c>
      <c r="S96" s="193">
        <v>1</v>
      </c>
      <c r="T96" s="193">
        <v>41212</v>
      </c>
      <c r="U96" s="193" t="s">
        <v>376</v>
      </c>
      <c r="V96" s="194">
        <v>815000</v>
      </c>
      <c r="W96" s="195">
        <v>466645</v>
      </c>
      <c r="X96" s="195">
        <v>348355</v>
      </c>
      <c r="Y96" s="194">
        <v>750616</v>
      </c>
      <c r="AA96">
        <v>41053</v>
      </c>
      <c r="AB96">
        <v>1</v>
      </c>
      <c r="AC96">
        <v>3</v>
      </c>
      <c r="AD96">
        <v>4</v>
      </c>
      <c r="AE96" t="s">
        <v>646</v>
      </c>
    </row>
    <row r="97" spans="1:31" ht="15">
      <c r="A97" s="187" t="s">
        <v>137</v>
      </c>
      <c r="B97" s="205">
        <v>70</v>
      </c>
      <c r="C97" s="186"/>
      <c r="D97" s="186"/>
      <c r="E97" s="186"/>
      <c r="F97" s="194">
        <v>1316372</v>
      </c>
      <c r="G97" s="194">
        <v>1860000</v>
      </c>
      <c r="H97" s="219">
        <v>0.7077</v>
      </c>
      <c r="I97" s="194">
        <v>3000000</v>
      </c>
      <c r="J97" s="194">
        <v>3000000</v>
      </c>
      <c r="K97" s="219">
        <v>1</v>
      </c>
      <c r="Q97" s="187">
        <v>4</v>
      </c>
      <c r="R97" s="193">
        <v>3</v>
      </c>
      <c r="S97" s="193">
        <v>1</v>
      </c>
      <c r="T97" s="193">
        <v>41231</v>
      </c>
      <c r="U97" s="193" t="s">
        <v>377</v>
      </c>
      <c r="V97" s="194">
        <v>10200</v>
      </c>
      <c r="W97" s="195">
        <v>3400</v>
      </c>
      <c r="X97" s="195">
        <v>6800</v>
      </c>
      <c r="Y97" s="186"/>
      <c r="AA97">
        <v>41055</v>
      </c>
      <c r="AB97">
        <v>1</v>
      </c>
      <c r="AC97">
        <v>3</v>
      </c>
      <c r="AD97">
        <v>4</v>
      </c>
      <c r="AE97" t="s">
        <v>647</v>
      </c>
    </row>
    <row r="98" spans="1:31" ht="15">
      <c r="A98" s="187" t="s">
        <v>139</v>
      </c>
      <c r="B98" s="205">
        <v>71</v>
      </c>
      <c r="C98" s="186"/>
      <c r="D98" s="186"/>
      <c r="E98" s="186"/>
      <c r="F98" s="194">
        <v>1429566</v>
      </c>
      <c r="G98" s="194">
        <v>1566000</v>
      </c>
      <c r="H98" s="219">
        <v>0.91290000000000004</v>
      </c>
      <c r="I98" s="186"/>
      <c r="J98" s="186"/>
      <c r="K98" s="186"/>
      <c r="Q98" s="187">
        <v>4</v>
      </c>
      <c r="R98" s="193">
        <v>3</v>
      </c>
      <c r="S98" s="193">
        <v>1</v>
      </c>
      <c r="T98" s="193">
        <v>41232</v>
      </c>
      <c r="U98" s="193" t="s">
        <v>378</v>
      </c>
      <c r="V98" s="194">
        <v>150000</v>
      </c>
      <c r="W98" s="195">
        <v>97242</v>
      </c>
      <c r="X98" s="195">
        <v>52758</v>
      </c>
      <c r="Y98" s="194">
        <v>77665</v>
      </c>
      <c r="AA98">
        <v>41071</v>
      </c>
      <c r="AB98">
        <v>1</v>
      </c>
      <c r="AC98">
        <v>3</v>
      </c>
      <c r="AD98">
        <v>4</v>
      </c>
      <c r="AE98" t="s">
        <v>648</v>
      </c>
    </row>
    <row r="99" spans="1:31">
      <c r="A99" s="187" t="s">
        <v>141</v>
      </c>
      <c r="B99" s="205">
        <v>72</v>
      </c>
      <c r="C99" s="194">
        <v>6731</v>
      </c>
      <c r="D99" s="194">
        <v>5000</v>
      </c>
      <c r="E99" s="219">
        <v>1.3462000000000001</v>
      </c>
      <c r="F99" s="194">
        <v>5916829</v>
      </c>
      <c r="G99" s="194">
        <v>5916829</v>
      </c>
      <c r="H99" s="219">
        <v>1</v>
      </c>
      <c r="I99" s="194">
        <v>134694</v>
      </c>
      <c r="J99" s="194">
        <v>859506</v>
      </c>
      <c r="K99" s="219">
        <v>0.15670000000000001</v>
      </c>
      <c r="Q99" s="187">
        <v>4</v>
      </c>
      <c r="R99" s="193">
        <v>3</v>
      </c>
      <c r="S99" s="193">
        <v>1</v>
      </c>
      <c r="T99" s="193">
        <v>41901</v>
      </c>
      <c r="U99" s="193" t="s">
        <v>380</v>
      </c>
      <c r="V99" s="194">
        <v>685000</v>
      </c>
      <c r="W99" s="195">
        <v>870641</v>
      </c>
      <c r="X99" s="195">
        <v>-185641</v>
      </c>
      <c r="Y99" s="194">
        <v>764074</v>
      </c>
      <c r="AA99">
        <v>41072</v>
      </c>
      <c r="AB99">
        <v>1</v>
      </c>
      <c r="AC99">
        <v>3</v>
      </c>
      <c r="AD99">
        <v>4</v>
      </c>
      <c r="AE99" t="s">
        <v>649</v>
      </c>
    </row>
    <row r="100" spans="1:31">
      <c r="A100" s="187" t="s">
        <v>531</v>
      </c>
      <c r="B100" s="205">
        <v>73</v>
      </c>
      <c r="C100" s="194">
        <v>2465286</v>
      </c>
      <c r="D100" s="194">
        <v>1683000</v>
      </c>
      <c r="E100" s="219">
        <v>1.4648000000000001</v>
      </c>
      <c r="F100" s="194">
        <v>9016838</v>
      </c>
      <c r="G100" s="194">
        <v>8614000</v>
      </c>
      <c r="H100" s="219">
        <v>1.0468</v>
      </c>
      <c r="I100" s="194">
        <v>4768215</v>
      </c>
      <c r="J100" s="194">
        <v>6287379</v>
      </c>
      <c r="K100" s="219">
        <v>0.75839999999999996</v>
      </c>
      <c r="Q100" s="187">
        <v>4</v>
      </c>
      <c r="R100" s="193">
        <v>3</v>
      </c>
      <c r="S100" s="193">
        <v>1</v>
      </c>
      <c r="T100" s="193">
        <v>41902</v>
      </c>
      <c r="U100" s="193" t="s">
        <v>381</v>
      </c>
      <c r="V100" s="194">
        <v>29000</v>
      </c>
      <c r="W100" s="195">
        <v>29273</v>
      </c>
      <c r="X100" s="193">
        <v>-273</v>
      </c>
      <c r="Y100" s="194">
        <v>36661</v>
      </c>
      <c r="AA100">
        <v>41073</v>
      </c>
      <c r="AB100">
        <v>1</v>
      </c>
      <c r="AC100">
        <v>3</v>
      </c>
      <c r="AD100">
        <v>4</v>
      </c>
      <c r="AE100" t="s">
        <v>650</v>
      </c>
    </row>
    <row r="101" spans="1:31" ht="15">
      <c r="A101" s="187" t="s">
        <v>149</v>
      </c>
      <c r="B101" s="205">
        <v>74</v>
      </c>
      <c r="C101" s="186"/>
      <c r="D101" s="186"/>
      <c r="E101" s="186"/>
      <c r="F101" s="194">
        <v>535328</v>
      </c>
      <c r="G101" s="194">
        <v>581000</v>
      </c>
      <c r="H101" s="219">
        <v>0.9214</v>
      </c>
      <c r="I101" s="186"/>
      <c r="J101" s="186"/>
      <c r="K101" s="186"/>
      <c r="Q101" s="187">
        <v>4</v>
      </c>
      <c r="R101" s="193">
        <v>3</v>
      </c>
      <c r="S101" s="193">
        <v>1</v>
      </c>
      <c r="T101" s="193">
        <v>41905</v>
      </c>
      <c r="U101" s="193" t="s">
        <v>382</v>
      </c>
      <c r="V101" s="194">
        <v>36000</v>
      </c>
      <c r="W101" s="195">
        <v>199881</v>
      </c>
      <c r="X101" s="195">
        <v>-163881</v>
      </c>
      <c r="Y101" s="194">
        <v>159062</v>
      </c>
      <c r="AA101">
        <v>41091</v>
      </c>
      <c r="AB101">
        <v>1</v>
      </c>
      <c r="AC101">
        <v>3</v>
      </c>
      <c r="AD101">
        <v>4</v>
      </c>
      <c r="AE101" t="s">
        <v>651</v>
      </c>
    </row>
    <row r="102" spans="1:31" ht="15">
      <c r="A102" s="187" t="s">
        <v>151</v>
      </c>
      <c r="B102" s="205">
        <v>75</v>
      </c>
      <c r="C102" s="188">
        <v>585</v>
      </c>
      <c r="D102" s="188">
        <v>0</v>
      </c>
      <c r="E102" s="219">
        <v>0</v>
      </c>
      <c r="F102" s="194">
        <v>11175615</v>
      </c>
      <c r="G102" s="194">
        <v>11184000</v>
      </c>
      <c r="H102" s="219">
        <v>0.99929999999999997</v>
      </c>
      <c r="I102" s="186"/>
      <c r="J102" s="186"/>
      <c r="K102" s="186"/>
      <c r="Q102" s="187">
        <v>4</v>
      </c>
      <c r="R102" s="193">
        <v>3</v>
      </c>
      <c r="S102" s="193">
        <v>1</v>
      </c>
      <c r="T102" s="193">
        <v>41907</v>
      </c>
      <c r="U102" s="193" t="s">
        <v>383</v>
      </c>
      <c r="V102" s="194">
        <v>100000</v>
      </c>
      <c r="W102" s="240"/>
      <c r="X102" s="195">
        <v>100000</v>
      </c>
      <c r="Y102" s="186"/>
      <c r="AA102">
        <v>41111</v>
      </c>
      <c r="AB102">
        <v>1</v>
      </c>
      <c r="AC102">
        <v>3</v>
      </c>
      <c r="AD102">
        <v>4</v>
      </c>
      <c r="AE102" t="s">
        <v>652</v>
      </c>
    </row>
    <row r="103" spans="1:31" ht="15">
      <c r="A103" s="187" t="s">
        <v>153</v>
      </c>
      <c r="B103" s="205">
        <v>76</v>
      </c>
      <c r="C103" s="194">
        <v>6215</v>
      </c>
      <c r="D103" s="188">
        <v>0</v>
      </c>
      <c r="E103" s="219">
        <v>0</v>
      </c>
      <c r="F103" s="194">
        <v>13009294</v>
      </c>
      <c r="G103" s="194">
        <v>12608000</v>
      </c>
      <c r="H103" s="219">
        <v>1.0318000000000001</v>
      </c>
      <c r="I103" s="194">
        <v>123848</v>
      </c>
      <c r="J103" s="194">
        <v>236087</v>
      </c>
      <c r="K103" s="219">
        <v>0.52459999999999996</v>
      </c>
      <c r="Q103" s="187">
        <v>4</v>
      </c>
      <c r="R103" s="193">
        <v>3</v>
      </c>
      <c r="S103" s="193">
        <v>1</v>
      </c>
      <c r="T103" s="193">
        <v>41908</v>
      </c>
      <c r="U103" s="193" t="s">
        <v>384</v>
      </c>
      <c r="V103" s="186"/>
      <c r="W103" s="195">
        <v>489118</v>
      </c>
      <c r="X103" s="195">
        <v>-489118</v>
      </c>
      <c r="Y103" s="186"/>
      <c r="AA103">
        <v>41112</v>
      </c>
      <c r="AB103">
        <v>1</v>
      </c>
      <c r="AC103">
        <v>3</v>
      </c>
      <c r="AD103">
        <v>4</v>
      </c>
      <c r="AE103" t="s">
        <v>653</v>
      </c>
    </row>
    <row r="104" spans="1:31">
      <c r="A104" s="187" t="s">
        <v>654</v>
      </c>
      <c r="B104" s="205">
        <v>77</v>
      </c>
      <c r="C104" s="194">
        <v>8775</v>
      </c>
      <c r="D104" s="194">
        <v>10000</v>
      </c>
      <c r="E104" s="219">
        <v>0.87749999999999995</v>
      </c>
      <c r="F104" s="194">
        <v>4255942</v>
      </c>
      <c r="G104" s="194">
        <v>4255942</v>
      </c>
      <c r="H104" s="219">
        <v>1</v>
      </c>
      <c r="I104" s="194">
        <v>1037004</v>
      </c>
      <c r="J104" s="194">
        <v>1588824</v>
      </c>
      <c r="K104" s="219">
        <v>0.65269999999999995</v>
      </c>
      <c r="Q104" s="187">
        <v>4</v>
      </c>
      <c r="R104" s="193">
        <v>3</v>
      </c>
      <c r="S104" s="193">
        <v>2</v>
      </c>
      <c r="T104" s="193">
        <v>40111</v>
      </c>
      <c r="U104" s="193" t="s">
        <v>385</v>
      </c>
      <c r="V104" s="194">
        <v>27000</v>
      </c>
      <c r="W104" s="195">
        <v>25552</v>
      </c>
      <c r="X104" s="195">
        <v>1448</v>
      </c>
      <c r="Y104" s="194">
        <v>27111</v>
      </c>
      <c r="AA104">
        <v>41151</v>
      </c>
      <c r="AB104">
        <v>1</v>
      </c>
      <c r="AC104">
        <v>3</v>
      </c>
      <c r="AD104">
        <v>4</v>
      </c>
      <c r="AE104" t="s">
        <v>655</v>
      </c>
    </row>
    <row r="105" spans="1:31">
      <c r="A105" s="187" t="s">
        <v>161</v>
      </c>
      <c r="B105" s="205">
        <v>78</v>
      </c>
      <c r="C105" s="194">
        <v>20970182</v>
      </c>
      <c r="D105" s="194">
        <v>20376000</v>
      </c>
      <c r="E105" s="219">
        <v>1.0291999999999999</v>
      </c>
      <c r="F105" s="194">
        <v>8656734</v>
      </c>
      <c r="G105" s="194">
        <v>8656735</v>
      </c>
      <c r="H105" s="219">
        <v>1</v>
      </c>
      <c r="I105" s="194">
        <v>543113</v>
      </c>
      <c r="J105" s="194">
        <v>2314215</v>
      </c>
      <c r="K105" s="219">
        <v>0.23469999999999999</v>
      </c>
      <c r="Q105" s="187">
        <v>4</v>
      </c>
      <c r="R105" s="193">
        <v>3</v>
      </c>
      <c r="S105" s="193">
        <v>2</v>
      </c>
      <c r="T105" s="193">
        <v>40112</v>
      </c>
      <c r="U105" s="193" t="s">
        <v>386</v>
      </c>
      <c r="V105" s="194">
        <v>25000</v>
      </c>
      <c r="W105" s="195">
        <v>178257</v>
      </c>
      <c r="X105" s="195">
        <v>-153257</v>
      </c>
      <c r="Y105" s="194">
        <v>17458</v>
      </c>
      <c r="AA105">
        <v>41171</v>
      </c>
      <c r="AB105">
        <v>1</v>
      </c>
      <c r="AC105">
        <v>3</v>
      </c>
      <c r="AD105">
        <v>4</v>
      </c>
      <c r="AE105" t="s">
        <v>656</v>
      </c>
    </row>
    <row r="106" spans="1:31" ht="15">
      <c r="A106" s="187" t="s">
        <v>164</v>
      </c>
      <c r="B106" s="205">
        <v>79</v>
      </c>
      <c r="C106" s="186"/>
      <c r="D106" s="186"/>
      <c r="E106" s="186"/>
      <c r="F106" s="194">
        <v>235180</v>
      </c>
      <c r="G106" s="194">
        <v>279000</v>
      </c>
      <c r="H106" s="219">
        <v>0.84289999999999998</v>
      </c>
      <c r="I106" s="186"/>
      <c r="J106" s="186"/>
      <c r="K106" s="186"/>
      <c r="Q106" s="187">
        <v>4</v>
      </c>
      <c r="R106" s="193">
        <v>3</v>
      </c>
      <c r="S106" s="193">
        <v>2</v>
      </c>
      <c r="T106" s="193">
        <v>40131</v>
      </c>
      <c r="U106" s="193" t="s">
        <v>387</v>
      </c>
      <c r="V106" s="194">
        <v>45000</v>
      </c>
      <c r="W106" s="195">
        <v>58981</v>
      </c>
      <c r="X106" s="195">
        <v>-13981</v>
      </c>
      <c r="Y106" s="194">
        <v>44437</v>
      </c>
      <c r="AA106">
        <v>41212</v>
      </c>
      <c r="AB106">
        <v>1</v>
      </c>
      <c r="AC106">
        <v>3</v>
      </c>
      <c r="AD106">
        <v>4</v>
      </c>
      <c r="AE106" t="s">
        <v>657</v>
      </c>
    </row>
    <row r="107" spans="1:31">
      <c r="A107" s="187" t="s">
        <v>167</v>
      </c>
      <c r="B107" s="205">
        <v>81</v>
      </c>
      <c r="C107" s="194">
        <v>17509</v>
      </c>
      <c r="D107" s="194">
        <v>3000</v>
      </c>
      <c r="E107" s="219">
        <v>5.8365</v>
      </c>
      <c r="F107" s="194">
        <v>7939930</v>
      </c>
      <c r="G107" s="194">
        <v>8004000</v>
      </c>
      <c r="H107" s="219">
        <v>0.99199999999999999</v>
      </c>
      <c r="I107" s="194">
        <v>2483482</v>
      </c>
      <c r="J107" s="194">
        <v>2500000</v>
      </c>
      <c r="K107" s="219">
        <v>0.99339999999999995</v>
      </c>
      <c r="Q107" s="187">
        <v>4</v>
      </c>
      <c r="R107" s="193">
        <v>3</v>
      </c>
      <c r="S107" s="193">
        <v>2</v>
      </c>
      <c r="T107" s="193">
        <v>40132</v>
      </c>
      <c r="U107" s="193" t="s">
        <v>388</v>
      </c>
      <c r="V107" s="194">
        <v>76958</v>
      </c>
      <c r="W107" s="195">
        <v>62300</v>
      </c>
      <c r="X107" s="195">
        <v>14658</v>
      </c>
      <c r="Y107" s="194">
        <v>84272</v>
      </c>
      <c r="AA107">
        <v>41231</v>
      </c>
      <c r="AB107">
        <v>1</v>
      </c>
      <c r="AC107">
        <v>3</v>
      </c>
      <c r="AD107">
        <v>4</v>
      </c>
      <c r="AE107" t="s">
        <v>658</v>
      </c>
    </row>
    <row r="108" spans="1:31" ht="15">
      <c r="A108" s="187" t="s">
        <v>171</v>
      </c>
      <c r="B108" s="208"/>
      <c r="C108" s="186"/>
      <c r="D108" s="186"/>
      <c r="E108" s="186"/>
      <c r="F108" s="186"/>
      <c r="G108" s="186"/>
      <c r="H108" s="186"/>
      <c r="I108" s="186"/>
      <c r="J108" s="186"/>
      <c r="K108" s="186"/>
      <c r="Q108" s="187">
        <v>4</v>
      </c>
      <c r="R108" s="193">
        <v>3</v>
      </c>
      <c r="S108" s="193">
        <v>2</v>
      </c>
      <c r="T108" s="193">
        <v>40133</v>
      </c>
      <c r="U108" s="193" t="s">
        <v>389</v>
      </c>
      <c r="V108" s="194">
        <v>41000</v>
      </c>
      <c r="W108" s="195">
        <v>47858</v>
      </c>
      <c r="X108" s="195">
        <v>-6858</v>
      </c>
      <c r="Y108" s="194">
        <v>47987</v>
      </c>
      <c r="AA108">
        <v>41232</v>
      </c>
      <c r="AB108">
        <v>1</v>
      </c>
      <c r="AC108">
        <v>3</v>
      </c>
      <c r="AD108">
        <v>4</v>
      </c>
      <c r="AE108" t="s">
        <v>659</v>
      </c>
    </row>
    <row r="109" spans="1:31">
      <c r="A109" s="191" t="s">
        <v>660</v>
      </c>
      <c r="B109" s="205">
        <v>83</v>
      </c>
      <c r="C109" s="220">
        <v>116766540</v>
      </c>
      <c r="D109" s="220">
        <v>99700000</v>
      </c>
      <c r="E109" s="218">
        <v>1.1712</v>
      </c>
      <c r="F109" s="215">
        <v>13852424</v>
      </c>
      <c r="G109" s="215">
        <v>15110000</v>
      </c>
      <c r="H109" s="216">
        <v>0.91679999999999995</v>
      </c>
      <c r="I109" s="215">
        <v>1648470</v>
      </c>
      <c r="J109" s="215">
        <v>3474254</v>
      </c>
      <c r="K109" s="216">
        <v>0.47449999999999998</v>
      </c>
      <c r="Q109" s="187">
        <v>4</v>
      </c>
      <c r="R109" s="193">
        <v>3</v>
      </c>
      <c r="S109" s="193">
        <v>2</v>
      </c>
      <c r="T109" s="193">
        <v>40134</v>
      </c>
      <c r="U109" s="193" t="s">
        <v>390</v>
      </c>
      <c r="V109" s="194">
        <v>11300</v>
      </c>
      <c r="W109" s="195">
        <v>9077</v>
      </c>
      <c r="X109" s="195">
        <v>2223</v>
      </c>
      <c r="Y109" s="194">
        <v>11952</v>
      </c>
      <c r="AA109">
        <v>41901</v>
      </c>
      <c r="AB109">
        <v>1</v>
      </c>
      <c r="AC109">
        <v>3</v>
      </c>
      <c r="AD109">
        <v>4</v>
      </c>
      <c r="AE109" t="s">
        <v>661</v>
      </c>
    </row>
    <row r="110" spans="1:31">
      <c r="A110" s="191" t="s">
        <v>662</v>
      </c>
      <c r="B110" s="205"/>
      <c r="C110" s="213"/>
      <c r="D110" s="213"/>
      <c r="E110" s="191"/>
      <c r="F110" s="214"/>
      <c r="G110" s="214"/>
      <c r="H110" s="196"/>
      <c r="I110" s="214"/>
      <c r="J110" s="214"/>
      <c r="K110" s="196"/>
      <c r="Q110" s="187">
        <v>4</v>
      </c>
      <c r="R110" s="193">
        <v>3</v>
      </c>
      <c r="S110" s="193">
        <v>2</v>
      </c>
      <c r="T110" s="193">
        <v>40135</v>
      </c>
      <c r="U110" s="193" t="s">
        <v>391</v>
      </c>
      <c r="V110" s="194">
        <v>312000</v>
      </c>
      <c r="W110" s="195">
        <v>318584</v>
      </c>
      <c r="X110" s="195">
        <v>-6584</v>
      </c>
      <c r="Y110" s="194">
        <v>338579</v>
      </c>
      <c r="AA110">
        <v>41902</v>
      </c>
      <c r="AB110">
        <v>1</v>
      </c>
      <c r="AC110">
        <v>3</v>
      </c>
      <c r="AD110">
        <v>4</v>
      </c>
      <c r="AE110" t="s">
        <v>663</v>
      </c>
    </row>
    <row r="111" spans="1:31">
      <c r="A111" s="191" t="s">
        <v>184</v>
      </c>
      <c r="B111" s="205">
        <v>88</v>
      </c>
      <c r="C111" s="213"/>
      <c r="D111" s="213"/>
      <c r="E111" s="191"/>
      <c r="F111" s="215">
        <v>41160509</v>
      </c>
      <c r="G111" s="215">
        <v>37930000</v>
      </c>
      <c r="H111" s="216">
        <v>1.0851999999999999</v>
      </c>
      <c r="I111" s="215">
        <v>10234270</v>
      </c>
      <c r="J111" s="215">
        <v>16157590</v>
      </c>
      <c r="K111" s="216">
        <v>0.63339999999999996</v>
      </c>
      <c r="Q111" s="187">
        <v>4</v>
      </c>
      <c r="R111" s="193">
        <v>3</v>
      </c>
      <c r="S111" s="193">
        <v>2</v>
      </c>
      <c r="T111" s="193">
        <v>40136</v>
      </c>
      <c r="U111" s="193" t="s">
        <v>339</v>
      </c>
      <c r="V111" s="194">
        <v>5000</v>
      </c>
      <c r="W111" s="195">
        <v>6295</v>
      </c>
      <c r="X111" s="195">
        <v>-1295</v>
      </c>
      <c r="Y111" s="194">
        <v>5358</v>
      </c>
    </row>
    <row r="112" spans="1:31">
      <c r="A112" s="96" t="s">
        <v>664</v>
      </c>
      <c r="B112" s="95" t="s">
        <v>441</v>
      </c>
      <c r="C112" s="96">
        <f>SUM(C60,C62,C64,C66,C67)</f>
        <v>0</v>
      </c>
      <c r="D112" s="96">
        <f>SUM(D60,D62,D64,D66,D67)</f>
        <v>0</v>
      </c>
      <c r="E112" s="96"/>
      <c r="F112" s="96">
        <f>SUM(F60,F62,F64,F66,F67)</f>
        <v>552636</v>
      </c>
      <c r="G112" s="96">
        <f>SUM(G60,G62,G64,G66,G67)</f>
        <v>587144</v>
      </c>
      <c r="H112" s="102">
        <f>F112/G112</f>
        <v>0.94122736500756199</v>
      </c>
      <c r="I112" s="96">
        <f>SUM(I60,I62,I64,I66,I67)</f>
        <v>0</v>
      </c>
      <c r="J112" s="96">
        <f>SUM(J60,J62,J64,J66,J67)</f>
        <v>0</v>
      </c>
      <c r="K112" s="102"/>
      <c r="Q112" s="187">
        <v>4</v>
      </c>
      <c r="R112" s="193">
        <v>3</v>
      </c>
      <c r="S112" s="193">
        <v>2</v>
      </c>
      <c r="T112" s="193">
        <v>40151</v>
      </c>
      <c r="U112" s="193" t="s">
        <v>393</v>
      </c>
      <c r="V112" s="194">
        <v>12000</v>
      </c>
      <c r="W112" s="195">
        <v>11917</v>
      </c>
      <c r="X112" s="193">
        <v>83</v>
      </c>
      <c r="Y112" s="194">
        <v>20063</v>
      </c>
      <c r="AA112">
        <v>41905</v>
      </c>
      <c r="AB112">
        <v>1</v>
      </c>
      <c r="AC112">
        <v>3</v>
      </c>
      <c r="AD112">
        <v>4</v>
      </c>
      <c r="AE112" t="s">
        <v>665</v>
      </c>
    </row>
    <row r="113" spans="1:31">
      <c r="A113" s="96" t="s">
        <v>666</v>
      </c>
      <c r="B113" s="95" t="s">
        <v>440</v>
      </c>
      <c r="C113" s="96">
        <f>SUM(C46,C59,C73,C101)</f>
        <v>0</v>
      </c>
      <c r="D113" s="96">
        <f>SUM(D46,D59,D73,D101)</f>
        <v>0</v>
      </c>
      <c r="E113" s="96"/>
      <c r="F113" s="101">
        <f>SUM(F46,F59,F73,F101)</f>
        <v>3282120</v>
      </c>
      <c r="G113" s="101">
        <f>SUM(G46,G59,G73,G101)</f>
        <v>3642126</v>
      </c>
      <c r="H113" s="102">
        <f>F113/G113</f>
        <v>0.90115498475341049</v>
      </c>
      <c r="I113" s="101">
        <f>SUM(I46,I59,I73,I101)</f>
        <v>15000</v>
      </c>
      <c r="J113" s="101">
        <f>SUM(J46,J59,J73,J101)</f>
        <v>15000</v>
      </c>
      <c r="K113" s="102">
        <f>I113/J113</f>
        <v>1</v>
      </c>
      <c r="Q113" s="187">
        <v>4</v>
      </c>
      <c r="R113" s="193">
        <v>3</v>
      </c>
      <c r="S113" s="193">
        <v>2</v>
      </c>
      <c r="T113" s="193">
        <v>40914</v>
      </c>
      <c r="U113" s="193" t="s">
        <v>394</v>
      </c>
      <c r="V113" s="194">
        <v>10000</v>
      </c>
      <c r="W113" s="195">
        <v>2209</v>
      </c>
      <c r="X113" s="195">
        <v>7791</v>
      </c>
      <c r="Y113" s="194">
        <v>8724</v>
      </c>
      <c r="AA113">
        <v>41907</v>
      </c>
      <c r="AB113">
        <v>1</v>
      </c>
      <c r="AC113">
        <v>3</v>
      </c>
      <c r="AD113">
        <v>4</v>
      </c>
      <c r="AE113" t="s">
        <v>667</v>
      </c>
    </row>
    <row r="114" spans="1:31" ht="15">
      <c r="Q114" s="187">
        <v>4</v>
      </c>
      <c r="R114" s="193">
        <v>3</v>
      </c>
      <c r="S114" s="193">
        <v>2</v>
      </c>
      <c r="T114" s="193">
        <v>40915</v>
      </c>
      <c r="U114" s="193" t="s">
        <v>395</v>
      </c>
      <c r="V114" s="186"/>
      <c r="W114" s="195">
        <v>13523</v>
      </c>
      <c r="X114" s="195">
        <v>-13523</v>
      </c>
      <c r="Y114" s="194">
        <v>94390</v>
      </c>
      <c r="AB114">
        <v>2</v>
      </c>
      <c r="AC114">
        <v>3</v>
      </c>
      <c r="AD114">
        <v>4</v>
      </c>
      <c r="AE114" t="s">
        <v>668</v>
      </c>
    </row>
    <row r="115" spans="1:31" ht="14.25">
      <c r="A115" s="192" t="s">
        <v>197</v>
      </c>
      <c r="B115" s="192" t="s">
        <v>198</v>
      </c>
      <c r="C115" s="192" t="s">
        <v>435</v>
      </c>
      <c r="D115" s="192" t="s">
        <v>436</v>
      </c>
      <c r="E115" s="192" t="s">
        <v>437</v>
      </c>
      <c r="F115" s="192" t="s">
        <v>438</v>
      </c>
      <c r="G115" s="192" t="s">
        <v>439</v>
      </c>
      <c r="H115" s="192" t="s">
        <v>113</v>
      </c>
      <c r="I115" s="192" t="s">
        <v>203</v>
      </c>
      <c r="J115" s="192" t="s">
        <v>206</v>
      </c>
      <c r="K115" s="190" t="s">
        <v>207</v>
      </c>
      <c r="L115" s="190" t="s">
        <v>208</v>
      </c>
      <c r="Q115" s="187">
        <v>4</v>
      </c>
      <c r="R115" s="193">
        <v>4</v>
      </c>
      <c r="S115" s="193">
        <v>1</v>
      </c>
      <c r="T115" s="193">
        <v>45011</v>
      </c>
      <c r="U115" s="193" t="s">
        <v>396</v>
      </c>
      <c r="V115" s="194">
        <v>1000000</v>
      </c>
      <c r="W115" s="195">
        <v>3360000</v>
      </c>
      <c r="X115" s="195">
        <v>-2360000</v>
      </c>
      <c r="Y115" s="194">
        <v>7000000</v>
      </c>
      <c r="AA115">
        <v>40111</v>
      </c>
      <c r="AB115">
        <v>2</v>
      </c>
      <c r="AC115">
        <v>3</v>
      </c>
      <c r="AD115">
        <v>4</v>
      </c>
      <c r="AE115" t="s">
        <v>669</v>
      </c>
    </row>
    <row r="116" spans="1:31">
      <c r="A116" s="223" t="s">
        <v>670</v>
      </c>
      <c r="B116" s="223">
        <v>11</v>
      </c>
      <c r="C116" s="229">
        <v>4373017</v>
      </c>
      <c r="D116" s="229">
        <v>4179437</v>
      </c>
      <c r="E116" s="229">
        <v>174216</v>
      </c>
      <c r="F116" s="229">
        <v>78795</v>
      </c>
      <c r="G116" s="229">
        <v>12241</v>
      </c>
      <c r="H116" s="229">
        <v>10500000</v>
      </c>
      <c r="I116" s="224">
        <v>0</v>
      </c>
      <c r="J116" s="229">
        <v>19317706</v>
      </c>
      <c r="K116" s="229">
        <v>19342000</v>
      </c>
      <c r="L116" s="229">
        <v>19622088</v>
      </c>
      <c r="Q116" s="187">
        <v>4</v>
      </c>
      <c r="R116" s="193">
        <v>4</v>
      </c>
      <c r="S116" s="193">
        <v>1</v>
      </c>
      <c r="T116" s="193">
        <v>45014</v>
      </c>
      <c r="U116" s="193" t="s">
        <v>671</v>
      </c>
      <c r="V116" s="194">
        <v>56400000</v>
      </c>
      <c r="W116" s="195">
        <v>56400000</v>
      </c>
      <c r="X116" s="193">
        <v>0</v>
      </c>
      <c r="Y116" s="194">
        <v>56400000</v>
      </c>
      <c r="AA116">
        <v>40112</v>
      </c>
      <c r="AB116">
        <v>2</v>
      </c>
      <c r="AC116">
        <v>3</v>
      </c>
      <c r="AD116">
        <v>4</v>
      </c>
      <c r="AE116" t="s">
        <v>672</v>
      </c>
    </row>
    <row r="117" spans="1:31">
      <c r="A117" s="225" t="s">
        <v>10</v>
      </c>
      <c r="B117" s="225">
        <v>12</v>
      </c>
      <c r="C117" s="230">
        <v>372852770</v>
      </c>
      <c r="D117" s="230">
        <v>38121005</v>
      </c>
      <c r="E117" s="230">
        <v>28415109</v>
      </c>
      <c r="F117" s="230">
        <v>14131595</v>
      </c>
      <c r="G117" s="230">
        <v>41390442</v>
      </c>
      <c r="H117" s="226">
        <v>0</v>
      </c>
      <c r="I117" s="230">
        <v>1243898</v>
      </c>
      <c r="J117" s="230">
        <v>496154820</v>
      </c>
      <c r="K117" s="230">
        <v>494950000</v>
      </c>
      <c r="L117" s="230">
        <v>514475345</v>
      </c>
      <c r="Q117" s="187">
        <v>4</v>
      </c>
      <c r="R117" s="193">
        <v>4</v>
      </c>
      <c r="S117" s="193">
        <v>1</v>
      </c>
      <c r="T117" s="193">
        <v>45501</v>
      </c>
      <c r="U117" s="193" t="s">
        <v>401</v>
      </c>
      <c r="V117" s="194">
        <v>460000</v>
      </c>
      <c r="W117" s="195">
        <v>1442422</v>
      </c>
      <c r="X117" s="195">
        <v>-982422</v>
      </c>
      <c r="Y117" s="194">
        <v>1198831</v>
      </c>
      <c r="AA117">
        <v>40131</v>
      </c>
      <c r="AB117">
        <v>2</v>
      </c>
      <c r="AC117">
        <v>3</v>
      </c>
      <c r="AD117">
        <v>4</v>
      </c>
      <c r="AE117" t="s">
        <v>673</v>
      </c>
    </row>
    <row r="118" spans="1:31">
      <c r="A118" s="225" t="s">
        <v>12</v>
      </c>
      <c r="B118" s="225">
        <v>13</v>
      </c>
      <c r="C118" s="230">
        <v>333084944</v>
      </c>
      <c r="D118" s="230">
        <v>23441418</v>
      </c>
      <c r="E118" s="230">
        <v>6962223</v>
      </c>
      <c r="F118" s="230">
        <v>4686864</v>
      </c>
      <c r="G118" s="230">
        <v>4464885</v>
      </c>
      <c r="H118" s="226">
        <v>0</v>
      </c>
      <c r="I118" s="226">
        <v>0</v>
      </c>
      <c r="J118" s="230">
        <v>372640335</v>
      </c>
      <c r="K118" s="230">
        <v>350900000</v>
      </c>
      <c r="L118" s="230">
        <v>358410205</v>
      </c>
      <c r="Q118" s="187">
        <v>4</v>
      </c>
      <c r="R118" s="193">
        <v>4</v>
      </c>
      <c r="S118" s="193">
        <v>2</v>
      </c>
      <c r="T118" s="193">
        <v>46011</v>
      </c>
      <c r="U118" s="193" t="s">
        <v>402</v>
      </c>
      <c r="V118" s="194">
        <v>748000</v>
      </c>
      <c r="W118" s="195">
        <v>744744</v>
      </c>
      <c r="X118" s="195">
        <v>3256</v>
      </c>
      <c r="Y118" s="194">
        <v>2263548</v>
      </c>
      <c r="AA118">
        <v>40132</v>
      </c>
      <c r="AB118">
        <v>2</v>
      </c>
      <c r="AC118">
        <v>3</v>
      </c>
      <c r="AD118">
        <v>4</v>
      </c>
      <c r="AE118" t="s">
        <v>674</v>
      </c>
    </row>
    <row r="119" spans="1:31">
      <c r="A119" s="225" t="s">
        <v>15</v>
      </c>
      <c r="B119" s="225">
        <v>14</v>
      </c>
      <c r="C119" s="226">
        <v>0</v>
      </c>
      <c r="D119" s="226">
        <v>0</v>
      </c>
      <c r="E119" s="226">
        <v>0</v>
      </c>
      <c r="F119" s="226">
        <v>0</v>
      </c>
      <c r="G119" s="226">
        <v>0</v>
      </c>
      <c r="H119" s="230">
        <v>35889000</v>
      </c>
      <c r="I119" s="226">
        <v>0</v>
      </c>
      <c r="J119" s="230">
        <v>35889000</v>
      </c>
      <c r="K119" s="230">
        <v>35889000</v>
      </c>
      <c r="L119" s="230">
        <v>39345280</v>
      </c>
      <c r="Q119" s="187">
        <v>4</v>
      </c>
      <c r="R119" s="193">
        <v>4</v>
      </c>
      <c r="S119" s="193">
        <v>2</v>
      </c>
      <c r="T119" s="193">
        <v>46021</v>
      </c>
      <c r="U119" s="193" t="s">
        <v>403</v>
      </c>
      <c r="V119" s="194">
        <v>4253000</v>
      </c>
      <c r="W119" s="195">
        <v>7837944</v>
      </c>
      <c r="X119" s="195">
        <v>-3584944</v>
      </c>
      <c r="Y119" s="194">
        <v>4921444</v>
      </c>
      <c r="AA119">
        <v>40133</v>
      </c>
      <c r="AB119">
        <v>2</v>
      </c>
      <c r="AC119">
        <v>3</v>
      </c>
      <c r="AD119">
        <v>4</v>
      </c>
      <c r="AE119" t="s">
        <v>675</v>
      </c>
    </row>
    <row r="120" spans="1:31">
      <c r="A120" s="225" t="s">
        <v>16</v>
      </c>
      <c r="B120" s="225">
        <v>15</v>
      </c>
      <c r="C120" s="230">
        <v>2170798</v>
      </c>
      <c r="D120" s="230">
        <v>405265</v>
      </c>
      <c r="E120" s="230">
        <v>19908</v>
      </c>
      <c r="F120" s="230">
        <v>4226</v>
      </c>
      <c r="G120" s="230">
        <v>9746</v>
      </c>
      <c r="H120" s="226">
        <v>0</v>
      </c>
      <c r="I120" s="226">
        <v>0</v>
      </c>
      <c r="J120" s="230">
        <v>2609942</v>
      </c>
      <c r="K120" s="230">
        <v>2609942</v>
      </c>
      <c r="L120" s="230">
        <v>2559477</v>
      </c>
      <c r="Q120" s="187">
        <v>4</v>
      </c>
      <c r="R120" s="193">
        <v>4</v>
      </c>
      <c r="S120" s="193">
        <v>2</v>
      </c>
      <c r="T120" s="193">
        <v>46031</v>
      </c>
      <c r="U120" s="193" t="s">
        <v>404</v>
      </c>
      <c r="V120" s="194">
        <v>408213</v>
      </c>
      <c r="W120" s="195">
        <v>2052466</v>
      </c>
      <c r="X120" s="195">
        <v>-1644253</v>
      </c>
      <c r="Y120" s="194">
        <v>211749</v>
      </c>
      <c r="AA120">
        <v>40134</v>
      </c>
      <c r="AB120">
        <v>2</v>
      </c>
      <c r="AC120">
        <v>3</v>
      </c>
      <c r="AD120">
        <v>4</v>
      </c>
      <c r="AE120" t="s">
        <v>676</v>
      </c>
    </row>
    <row r="121" spans="1:31">
      <c r="A121" s="225" t="s">
        <v>19</v>
      </c>
      <c r="B121" s="225">
        <v>16</v>
      </c>
      <c r="C121" s="230">
        <v>20720084</v>
      </c>
      <c r="D121" s="230">
        <v>8765550</v>
      </c>
      <c r="E121" s="230">
        <v>466410</v>
      </c>
      <c r="F121" s="230">
        <v>355504</v>
      </c>
      <c r="G121" s="230">
        <v>569619</v>
      </c>
      <c r="H121" s="226">
        <v>0</v>
      </c>
      <c r="I121" s="230">
        <v>56581</v>
      </c>
      <c r="J121" s="230">
        <v>30933748</v>
      </c>
      <c r="K121" s="230">
        <v>30832586</v>
      </c>
      <c r="L121" s="230">
        <v>33917818</v>
      </c>
      <c r="Q121" s="187">
        <v>4</v>
      </c>
      <c r="R121" s="193">
        <v>4</v>
      </c>
      <c r="S121" s="193">
        <v>2</v>
      </c>
      <c r="T121" s="193">
        <v>46041</v>
      </c>
      <c r="U121" s="193" t="s">
        <v>405</v>
      </c>
      <c r="V121" s="194">
        <v>136017</v>
      </c>
      <c r="W121" s="195">
        <v>182087</v>
      </c>
      <c r="X121" s="195">
        <v>-46070</v>
      </c>
      <c r="Y121" s="194">
        <v>155477</v>
      </c>
      <c r="AA121">
        <v>40135</v>
      </c>
      <c r="AB121">
        <v>2</v>
      </c>
      <c r="AC121">
        <v>3</v>
      </c>
      <c r="AD121">
        <v>4</v>
      </c>
      <c r="AE121" t="s">
        <v>677</v>
      </c>
    </row>
    <row r="122" spans="1:31" ht="15">
      <c r="A122" s="225" t="s">
        <v>23</v>
      </c>
      <c r="B122" s="225">
        <v>17</v>
      </c>
      <c r="C122" s="230">
        <v>897856</v>
      </c>
      <c r="D122" s="230">
        <v>47981</v>
      </c>
      <c r="E122" s="230">
        <v>14240</v>
      </c>
      <c r="F122" s="230">
        <v>1154</v>
      </c>
      <c r="G122" s="230">
        <v>2920</v>
      </c>
      <c r="H122" s="226">
        <v>0</v>
      </c>
      <c r="I122" s="226">
        <v>0</v>
      </c>
      <c r="J122" s="230">
        <v>964152</v>
      </c>
      <c r="K122" s="230">
        <v>964152</v>
      </c>
      <c r="L122" s="230">
        <v>982978</v>
      </c>
      <c r="Q122" s="187">
        <v>4</v>
      </c>
      <c r="R122" s="193">
        <v>4</v>
      </c>
      <c r="S122" s="193">
        <v>2</v>
      </c>
      <c r="T122" s="193">
        <v>46051</v>
      </c>
      <c r="U122" s="193" t="s">
        <v>406</v>
      </c>
      <c r="V122" s="186"/>
      <c r="W122" s="195">
        <v>17900</v>
      </c>
      <c r="X122" s="195">
        <v>-17900</v>
      </c>
      <c r="Y122" s="194">
        <v>15600</v>
      </c>
      <c r="AA122">
        <v>40136</v>
      </c>
      <c r="AB122">
        <v>2</v>
      </c>
      <c r="AC122">
        <v>3</v>
      </c>
      <c r="AD122">
        <v>4</v>
      </c>
      <c r="AE122" t="s">
        <v>678</v>
      </c>
    </row>
    <row r="123" spans="1:31">
      <c r="A123" s="225" t="s">
        <v>679</v>
      </c>
      <c r="B123" s="225">
        <v>18</v>
      </c>
      <c r="C123" s="230">
        <v>8789602</v>
      </c>
      <c r="D123" s="230">
        <v>2853767</v>
      </c>
      <c r="E123" s="230">
        <v>270419</v>
      </c>
      <c r="F123" s="230">
        <v>67689</v>
      </c>
      <c r="G123" s="230">
        <v>345118</v>
      </c>
      <c r="H123" s="225">
        <v>867</v>
      </c>
      <c r="I123" s="230">
        <v>148360</v>
      </c>
      <c r="J123" s="230">
        <v>12475822</v>
      </c>
      <c r="K123" s="230">
        <v>11294000</v>
      </c>
      <c r="L123" s="230">
        <v>16646835</v>
      </c>
      <c r="Q123" s="187">
        <v>4</v>
      </c>
      <c r="R123" s="193">
        <v>4</v>
      </c>
      <c r="S123" s="193">
        <v>2</v>
      </c>
      <c r="T123" s="193">
        <v>46071</v>
      </c>
      <c r="U123" s="193" t="s">
        <v>407</v>
      </c>
      <c r="V123" s="194">
        <v>12000</v>
      </c>
      <c r="W123" s="195">
        <v>5618</v>
      </c>
      <c r="X123" s="195">
        <v>6382</v>
      </c>
      <c r="Y123" s="194">
        <v>17436</v>
      </c>
      <c r="AA123">
        <v>40151</v>
      </c>
      <c r="AB123">
        <v>2</v>
      </c>
      <c r="AC123">
        <v>3</v>
      </c>
      <c r="AD123">
        <v>4</v>
      </c>
      <c r="AE123" t="s">
        <v>680</v>
      </c>
    </row>
    <row r="124" spans="1:31">
      <c r="A124" s="225" t="s">
        <v>31</v>
      </c>
      <c r="B124" s="225">
        <v>21</v>
      </c>
      <c r="C124" s="230">
        <v>287571711</v>
      </c>
      <c r="D124" s="230">
        <v>38573917</v>
      </c>
      <c r="E124" s="230">
        <v>3784287</v>
      </c>
      <c r="F124" s="230">
        <v>2342115</v>
      </c>
      <c r="G124" s="230">
        <v>1732297</v>
      </c>
      <c r="H124" s="226">
        <v>0</v>
      </c>
      <c r="I124" s="230">
        <v>75000</v>
      </c>
      <c r="J124" s="230">
        <v>334079328</v>
      </c>
      <c r="K124" s="230">
        <v>315972000</v>
      </c>
      <c r="L124" s="230">
        <v>326522466</v>
      </c>
      <c r="Q124" s="187">
        <v>4</v>
      </c>
      <c r="R124" s="193">
        <v>4</v>
      </c>
      <c r="S124" s="193">
        <v>2</v>
      </c>
      <c r="T124" s="193">
        <v>46081</v>
      </c>
      <c r="U124" s="193" t="s">
        <v>408</v>
      </c>
      <c r="V124" s="194">
        <v>24500</v>
      </c>
      <c r="W124" s="195">
        <v>70421</v>
      </c>
      <c r="X124" s="195">
        <v>-45921</v>
      </c>
      <c r="Y124" s="194">
        <v>132712</v>
      </c>
      <c r="AA124">
        <v>40914</v>
      </c>
      <c r="AB124">
        <v>2</v>
      </c>
      <c r="AC124">
        <v>3</v>
      </c>
      <c r="AD124">
        <v>4</v>
      </c>
      <c r="AE124" t="s">
        <v>681</v>
      </c>
    </row>
    <row r="125" spans="1:31" ht="15">
      <c r="A125" s="225" t="s">
        <v>35</v>
      </c>
      <c r="B125" s="225">
        <v>22</v>
      </c>
      <c r="C125" s="230">
        <v>157192632</v>
      </c>
      <c r="D125" s="230">
        <v>43371658</v>
      </c>
      <c r="E125" s="230">
        <v>71160388</v>
      </c>
      <c r="F125" s="230">
        <v>1448626</v>
      </c>
      <c r="G125" s="230">
        <v>4768369</v>
      </c>
      <c r="H125" s="226">
        <v>0</v>
      </c>
      <c r="I125" s="230">
        <v>5200</v>
      </c>
      <c r="J125" s="230">
        <v>277946873</v>
      </c>
      <c r="K125" s="230">
        <v>244412000</v>
      </c>
      <c r="L125" s="230">
        <v>262753035</v>
      </c>
      <c r="Q125" s="187">
        <v>4</v>
      </c>
      <c r="R125" s="193">
        <v>4</v>
      </c>
      <c r="S125" s="193">
        <v>3</v>
      </c>
      <c r="T125" s="193">
        <v>40201</v>
      </c>
      <c r="U125" s="193" t="s">
        <v>409</v>
      </c>
      <c r="V125" s="186"/>
      <c r="W125" s="240"/>
      <c r="X125" s="193">
        <v>0</v>
      </c>
      <c r="Y125" s="188">
        <v>120</v>
      </c>
      <c r="AA125">
        <v>40915</v>
      </c>
      <c r="AB125">
        <v>2</v>
      </c>
      <c r="AC125">
        <v>3</v>
      </c>
      <c r="AD125">
        <v>4</v>
      </c>
      <c r="AE125" t="s">
        <v>682</v>
      </c>
    </row>
    <row r="126" spans="1:31">
      <c r="A126" s="225" t="s">
        <v>683</v>
      </c>
      <c r="B126" s="225">
        <v>23</v>
      </c>
      <c r="C126" s="230">
        <v>8618398</v>
      </c>
      <c r="D126" s="230">
        <v>1727394</v>
      </c>
      <c r="E126" s="230">
        <v>450323</v>
      </c>
      <c r="F126" s="230">
        <v>182308</v>
      </c>
      <c r="G126" s="230">
        <v>95695</v>
      </c>
      <c r="H126" s="230">
        <v>689011</v>
      </c>
      <c r="I126" s="226">
        <v>0</v>
      </c>
      <c r="J126" s="230">
        <v>11763130</v>
      </c>
      <c r="K126" s="230">
        <v>11912000</v>
      </c>
      <c r="L126" s="230">
        <v>17814267</v>
      </c>
      <c r="Q126" s="187">
        <v>4</v>
      </c>
      <c r="R126" s="193">
        <v>4</v>
      </c>
      <c r="S126" s="193">
        <v>3</v>
      </c>
      <c r="T126" s="193">
        <v>45103</v>
      </c>
      <c r="U126" s="193" t="s">
        <v>410</v>
      </c>
      <c r="V126" s="194">
        <v>8775000</v>
      </c>
      <c r="W126" s="195">
        <v>11393226</v>
      </c>
      <c r="X126" s="195">
        <v>-2618226</v>
      </c>
      <c r="Y126" s="194">
        <v>10029723</v>
      </c>
      <c r="AC126">
        <v>4</v>
      </c>
      <c r="AD126">
        <v>4</v>
      </c>
      <c r="AE126" t="s">
        <v>684</v>
      </c>
    </row>
    <row r="127" spans="1:31">
      <c r="A127" s="225" t="s">
        <v>42</v>
      </c>
      <c r="B127" s="225">
        <v>24</v>
      </c>
      <c r="C127" s="230">
        <v>5031142</v>
      </c>
      <c r="D127" s="230">
        <v>673418</v>
      </c>
      <c r="E127" s="230">
        <v>72180</v>
      </c>
      <c r="F127" s="230">
        <v>51943</v>
      </c>
      <c r="G127" s="230">
        <v>33406</v>
      </c>
      <c r="H127" s="226">
        <v>0</v>
      </c>
      <c r="I127" s="230">
        <v>187966</v>
      </c>
      <c r="J127" s="230">
        <v>6050055</v>
      </c>
      <c r="K127" s="230">
        <v>6050055</v>
      </c>
      <c r="L127" s="230">
        <v>6628449</v>
      </c>
      <c r="Q127" s="187">
        <v>4</v>
      </c>
      <c r="R127" s="193">
        <v>5</v>
      </c>
      <c r="S127" s="193">
        <v>1</v>
      </c>
      <c r="T127" s="193">
        <v>47011</v>
      </c>
      <c r="U127" s="193" t="s">
        <v>411</v>
      </c>
      <c r="V127" s="194">
        <v>28200000</v>
      </c>
      <c r="W127" s="195">
        <v>28169590</v>
      </c>
      <c r="X127" s="195">
        <v>30410</v>
      </c>
      <c r="Y127" s="194">
        <v>28169772</v>
      </c>
      <c r="AB127">
        <v>1</v>
      </c>
      <c r="AC127">
        <v>4</v>
      </c>
      <c r="AD127">
        <v>4</v>
      </c>
      <c r="AE127" t="s">
        <v>685</v>
      </c>
    </row>
    <row r="128" spans="1:31">
      <c r="A128" s="225" t="s">
        <v>686</v>
      </c>
      <c r="B128" s="225">
        <v>26</v>
      </c>
      <c r="C128" s="230">
        <v>3499866</v>
      </c>
      <c r="D128" s="230">
        <v>3417156</v>
      </c>
      <c r="E128" s="230">
        <v>67140</v>
      </c>
      <c r="F128" s="230">
        <v>176788</v>
      </c>
      <c r="G128" s="230">
        <v>445516</v>
      </c>
      <c r="H128" s="230">
        <v>2538585</v>
      </c>
      <c r="I128" s="230">
        <v>2083369</v>
      </c>
      <c r="J128" s="230">
        <v>12228419</v>
      </c>
      <c r="K128" s="230">
        <v>12239000</v>
      </c>
      <c r="L128" s="230">
        <v>12718967</v>
      </c>
      <c r="Q128" s="187">
        <v>4</v>
      </c>
      <c r="R128" s="193">
        <v>6</v>
      </c>
      <c r="S128" s="193">
        <v>1</v>
      </c>
      <c r="T128" s="193">
        <v>48011</v>
      </c>
      <c r="U128" s="193" t="s">
        <v>412</v>
      </c>
      <c r="V128" s="194">
        <v>80600</v>
      </c>
      <c r="W128" s="195">
        <v>18391</v>
      </c>
      <c r="X128" s="195">
        <v>62209</v>
      </c>
      <c r="Y128" s="194">
        <v>66149</v>
      </c>
      <c r="AA128">
        <v>45011</v>
      </c>
      <c r="AB128">
        <v>1</v>
      </c>
      <c r="AC128">
        <v>4</v>
      </c>
      <c r="AD128">
        <v>4</v>
      </c>
      <c r="AE128" t="s">
        <v>687</v>
      </c>
    </row>
    <row r="129" spans="1:31">
      <c r="A129" s="225" t="s">
        <v>688</v>
      </c>
      <c r="B129" s="225">
        <v>28</v>
      </c>
      <c r="C129" s="230">
        <v>1200745</v>
      </c>
      <c r="D129" s="230">
        <v>225184</v>
      </c>
      <c r="E129" s="230">
        <v>33440</v>
      </c>
      <c r="F129" s="230">
        <v>40707</v>
      </c>
      <c r="G129" s="230">
        <v>163617</v>
      </c>
      <c r="H129" s="226">
        <v>0</v>
      </c>
      <c r="I129" s="226">
        <v>0</v>
      </c>
      <c r="J129" s="230">
        <v>1663692</v>
      </c>
      <c r="K129" s="230">
        <v>1876000</v>
      </c>
      <c r="L129" s="230">
        <v>1743682</v>
      </c>
      <c r="Q129" s="187">
        <v>4</v>
      </c>
      <c r="R129" s="193">
        <v>6</v>
      </c>
      <c r="S129" s="193">
        <v>1</v>
      </c>
      <c r="T129" s="193">
        <v>48012</v>
      </c>
      <c r="U129" s="193" t="s">
        <v>413</v>
      </c>
      <c r="V129" s="194">
        <v>92000</v>
      </c>
      <c r="W129" s="195">
        <v>122136</v>
      </c>
      <c r="X129" s="195">
        <v>-30136</v>
      </c>
      <c r="Y129" s="194">
        <v>154369</v>
      </c>
      <c r="AA129">
        <v>45014</v>
      </c>
      <c r="AB129">
        <v>1</v>
      </c>
      <c r="AC129">
        <v>4</v>
      </c>
      <c r="AD129">
        <v>4</v>
      </c>
      <c r="AE129" t="s">
        <v>689</v>
      </c>
    </row>
    <row r="130" spans="1:31" ht="15">
      <c r="A130" s="225" t="s">
        <v>491</v>
      </c>
      <c r="B130" s="225">
        <v>29</v>
      </c>
      <c r="C130" s="230">
        <v>8312031</v>
      </c>
      <c r="D130" s="230">
        <v>3004719</v>
      </c>
      <c r="E130" s="230">
        <v>269957</v>
      </c>
      <c r="F130" s="230">
        <v>127804</v>
      </c>
      <c r="G130" s="230">
        <v>237387</v>
      </c>
      <c r="H130" s="226">
        <v>0</v>
      </c>
      <c r="I130" s="230">
        <v>127740</v>
      </c>
      <c r="J130" s="230">
        <v>12079638</v>
      </c>
      <c r="K130" s="230">
        <v>12079639</v>
      </c>
      <c r="L130" s="230">
        <v>28817563</v>
      </c>
      <c r="Q130" s="187">
        <v>4</v>
      </c>
      <c r="R130" s="193">
        <v>6</v>
      </c>
      <c r="S130" s="193">
        <v>1</v>
      </c>
      <c r="T130" s="193">
        <v>48013</v>
      </c>
      <c r="U130" s="193" t="s">
        <v>414</v>
      </c>
      <c r="V130" s="194">
        <v>13000</v>
      </c>
      <c r="W130" s="240"/>
      <c r="X130" s="195">
        <v>13000</v>
      </c>
      <c r="Y130" s="194">
        <v>1206</v>
      </c>
      <c r="AA130">
        <v>45501</v>
      </c>
      <c r="AB130">
        <v>1</v>
      </c>
      <c r="AC130">
        <v>4</v>
      </c>
      <c r="AD130">
        <v>4</v>
      </c>
      <c r="AE130" t="s">
        <v>690</v>
      </c>
    </row>
    <row r="131" spans="1:31">
      <c r="A131" s="225" t="s">
        <v>55</v>
      </c>
      <c r="B131" s="225">
        <v>30</v>
      </c>
      <c r="C131" s="230">
        <v>692224</v>
      </c>
      <c r="D131" s="230">
        <v>295962</v>
      </c>
      <c r="E131" s="230">
        <v>6523</v>
      </c>
      <c r="F131" s="230">
        <v>6998</v>
      </c>
      <c r="G131" s="230">
        <v>2266</v>
      </c>
      <c r="H131" s="226">
        <v>0</v>
      </c>
      <c r="I131" s="226">
        <v>0</v>
      </c>
      <c r="J131" s="230">
        <v>1003973</v>
      </c>
      <c r="K131" s="230">
        <v>1003974</v>
      </c>
      <c r="L131" s="230">
        <v>945811</v>
      </c>
      <c r="Q131" s="187">
        <v>4</v>
      </c>
      <c r="R131" s="193">
        <v>6</v>
      </c>
      <c r="S131" s="193">
        <v>1</v>
      </c>
      <c r="T131" s="193">
        <v>48014</v>
      </c>
      <c r="U131" s="193" t="s">
        <v>415</v>
      </c>
      <c r="V131" s="194">
        <v>20000</v>
      </c>
      <c r="W131" s="195">
        <v>13300</v>
      </c>
      <c r="X131" s="195">
        <v>6700</v>
      </c>
      <c r="Y131" s="194">
        <v>149888</v>
      </c>
      <c r="AB131">
        <v>2</v>
      </c>
      <c r="AC131">
        <v>4</v>
      </c>
      <c r="AD131">
        <v>4</v>
      </c>
      <c r="AE131" t="s">
        <v>691</v>
      </c>
    </row>
    <row r="132" spans="1:31">
      <c r="A132" s="225" t="s">
        <v>692</v>
      </c>
      <c r="B132" s="225">
        <v>31</v>
      </c>
      <c r="C132" s="230">
        <v>216632</v>
      </c>
      <c r="D132" s="230">
        <v>47614</v>
      </c>
      <c r="E132" s="230">
        <v>1146</v>
      </c>
      <c r="F132" s="226">
        <v>0</v>
      </c>
      <c r="G132" s="225">
        <v>752</v>
      </c>
      <c r="H132" s="226">
        <v>0</v>
      </c>
      <c r="I132" s="226">
        <v>0</v>
      </c>
      <c r="J132" s="230">
        <v>266144</v>
      </c>
      <c r="K132" s="230">
        <v>266144</v>
      </c>
      <c r="L132" s="230">
        <v>251849</v>
      </c>
      <c r="Q132" s="187">
        <v>4</v>
      </c>
      <c r="R132" s="193">
        <v>6</v>
      </c>
      <c r="S132" s="193">
        <v>1</v>
      </c>
      <c r="T132" s="193">
        <v>48015</v>
      </c>
      <c r="U132" s="193" t="s">
        <v>416</v>
      </c>
      <c r="V132" s="194">
        <v>10000</v>
      </c>
      <c r="W132" s="195">
        <v>1775</v>
      </c>
      <c r="X132" s="195">
        <v>8225</v>
      </c>
      <c r="Y132" s="194">
        <v>1985</v>
      </c>
      <c r="AA132">
        <v>46011</v>
      </c>
      <c r="AB132">
        <v>2</v>
      </c>
      <c r="AC132">
        <v>4</v>
      </c>
      <c r="AD132">
        <v>4</v>
      </c>
      <c r="AE132" t="s">
        <v>693</v>
      </c>
    </row>
    <row r="133" spans="1:31" ht="15">
      <c r="A133" s="225" t="s">
        <v>59</v>
      </c>
      <c r="B133" s="225">
        <v>32</v>
      </c>
      <c r="C133" s="230">
        <v>320909</v>
      </c>
      <c r="D133" s="230">
        <v>225268</v>
      </c>
      <c r="E133" s="230">
        <v>7821</v>
      </c>
      <c r="F133" s="225">
        <v>981</v>
      </c>
      <c r="G133" s="230">
        <v>1034</v>
      </c>
      <c r="H133" s="226">
        <v>0</v>
      </c>
      <c r="I133" s="226">
        <v>0</v>
      </c>
      <c r="J133" s="230">
        <v>556012</v>
      </c>
      <c r="K133" s="230">
        <v>556013</v>
      </c>
      <c r="L133" s="230">
        <v>556812</v>
      </c>
      <c r="Q133" s="187">
        <v>4</v>
      </c>
      <c r="R133" s="193">
        <v>6</v>
      </c>
      <c r="S133" s="193">
        <v>2</v>
      </c>
      <c r="T133" s="193">
        <v>48101</v>
      </c>
      <c r="U133" s="193" t="s">
        <v>694</v>
      </c>
      <c r="V133" s="186"/>
      <c r="W133" s="240"/>
      <c r="X133" s="193">
        <v>0</v>
      </c>
      <c r="Y133" s="194">
        <v>432013</v>
      </c>
      <c r="AA133">
        <v>46021</v>
      </c>
      <c r="AB133">
        <v>2</v>
      </c>
      <c r="AC133">
        <v>4</v>
      </c>
      <c r="AD133">
        <v>4</v>
      </c>
      <c r="AE133" t="s">
        <v>695</v>
      </c>
    </row>
    <row r="134" spans="1:31">
      <c r="A134" s="225" t="s">
        <v>61</v>
      </c>
      <c r="B134" s="225">
        <v>33</v>
      </c>
      <c r="C134" s="226">
        <v>0</v>
      </c>
      <c r="D134" s="226">
        <v>0</v>
      </c>
      <c r="E134" s="226">
        <v>0</v>
      </c>
      <c r="F134" s="226">
        <v>0</v>
      </c>
      <c r="G134" s="226">
        <v>0</v>
      </c>
      <c r="H134" s="226">
        <v>0</v>
      </c>
      <c r="I134" s="226">
        <v>0</v>
      </c>
      <c r="J134" s="226">
        <v>0</v>
      </c>
      <c r="K134" s="226">
        <v>0</v>
      </c>
      <c r="L134" s="230">
        <v>291958</v>
      </c>
      <c r="Q134" s="187">
        <v>4</v>
      </c>
      <c r="R134" s="193">
        <v>6</v>
      </c>
      <c r="S134" s="193">
        <v>3</v>
      </c>
      <c r="T134" s="193">
        <v>48501</v>
      </c>
      <c r="U134" s="193" t="s">
        <v>417</v>
      </c>
      <c r="V134" s="194">
        <v>182720</v>
      </c>
      <c r="W134" s="195">
        <v>408679</v>
      </c>
      <c r="X134" s="195">
        <v>-225959</v>
      </c>
      <c r="Y134" s="194">
        <v>96367</v>
      </c>
      <c r="AA134">
        <v>46031</v>
      </c>
      <c r="AB134">
        <v>2</v>
      </c>
      <c r="AC134">
        <v>4</v>
      </c>
      <c r="AD134">
        <v>4</v>
      </c>
      <c r="AE134" t="s">
        <v>696</v>
      </c>
    </row>
    <row r="135" spans="1:31">
      <c r="A135" s="225" t="s">
        <v>62</v>
      </c>
      <c r="B135" s="225">
        <v>34</v>
      </c>
      <c r="C135" s="230">
        <v>8254178</v>
      </c>
      <c r="D135" s="230">
        <v>4013296</v>
      </c>
      <c r="E135" s="230">
        <v>106645</v>
      </c>
      <c r="F135" s="230">
        <v>62470</v>
      </c>
      <c r="G135" s="230">
        <v>189779</v>
      </c>
      <c r="H135" s="226">
        <v>0</v>
      </c>
      <c r="I135" s="226">
        <v>0</v>
      </c>
      <c r="J135" s="230">
        <v>12626368</v>
      </c>
      <c r="K135" s="230">
        <v>12153000</v>
      </c>
      <c r="L135" s="230">
        <v>11567569</v>
      </c>
      <c r="Q135" s="243">
        <v>4</v>
      </c>
      <c r="R135" s="243">
        <v>7</v>
      </c>
      <c r="S135" s="243">
        <v>1</v>
      </c>
      <c r="T135" s="187">
        <v>49011</v>
      </c>
      <c r="U135" s="243" t="s">
        <v>418</v>
      </c>
      <c r="V135" s="245">
        <v>5201500</v>
      </c>
      <c r="W135" s="245">
        <v>9615971</v>
      </c>
      <c r="X135" s="245">
        <v>-4414471</v>
      </c>
      <c r="Y135" s="194">
        <v>4589838</v>
      </c>
      <c r="AA135">
        <v>46041</v>
      </c>
      <c r="AB135">
        <v>2</v>
      </c>
      <c r="AC135">
        <v>4</v>
      </c>
      <c r="AD135">
        <v>4</v>
      </c>
      <c r="AE135" t="s">
        <v>697</v>
      </c>
    </row>
    <row r="136" spans="1:31">
      <c r="A136" s="225" t="s">
        <v>698</v>
      </c>
      <c r="B136" s="225">
        <v>35</v>
      </c>
      <c r="C136" s="226">
        <v>0</v>
      </c>
      <c r="D136" s="226">
        <v>0</v>
      </c>
      <c r="E136" s="226">
        <v>0</v>
      </c>
      <c r="F136" s="226">
        <v>0</v>
      </c>
      <c r="G136" s="226">
        <v>0</v>
      </c>
      <c r="H136" s="226">
        <v>0</v>
      </c>
      <c r="I136" s="226">
        <v>0</v>
      </c>
      <c r="J136" s="226">
        <v>0</v>
      </c>
      <c r="K136" s="226">
        <v>0</v>
      </c>
      <c r="L136" s="230">
        <v>182989</v>
      </c>
      <c r="Q136" s="193">
        <v>4</v>
      </c>
      <c r="R136" s="193">
        <v>7</v>
      </c>
      <c r="S136" s="193">
        <v>1</v>
      </c>
      <c r="T136" s="187">
        <v>49021</v>
      </c>
      <c r="U136" s="193" t="s">
        <v>419</v>
      </c>
      <c r="V136" s="195">
        <v>266000</v>
      </c>
      <c r="W136" s="195">
        <v>630945</v>
      </c>
      <c r="X136" s="195">
        <v>-364945</v>
      </c>
      <c r="Y136" s="194">
        <v>1667249</v>
      </c>
      <c r="AA136">
        <v>46051</v>
      </c>
      <c r="AB136">
        <v>2</v>
      </c>
      <c r="AC136">
        <v>4</v>
      </c>
      <c r="AD136">
        <v>4</v>
      </c>
      <c r="AE136" t="s">
        <v>699</v>
      </c>
    </row>
    <row r="137" spans="1:31">
      <c r="A137" s="225" t="s">
        <v>67</v>
      </c>
      <c r="B137" s="225">
        <v>36</v>
      </c>
      <c r="C137" s="230">
        <v>4324813</v>
      </c>
      <c r="D137" s="230">
        <v>708227</v>
      </c>
      <c r="E137" s="230">
        <v>91903</v>
      </c>
      <c r="F137" s="230">
        <v>35898</v>
      </c>
      <c r="G137" s="230">
        <v>155878</v>
      </c>
      <c r="H137" s="226">
        <v>0</v>
      </c>
      <c r="I137" s="226">
        <v>0</v>
      </c>
      <c r="J137" s="230">
        <v>5316719</v>
      </c>
      <c r="K137" s="230">
        <v>5316720</v>
      </c>
      <c r="L137" s="230">
        <v>5443885</v>
      </c>
      <c r="Q137" s="193">
        <v>4</v>
      </c>
      <c r="R137" s="193">
        <v>7</v>
      </c>
      <c r="S137" s="193">
        <v>1</v>
      </c>
      <c r="T137" s="187">
        <v>49031</v>
      </c>
      <c r="U137" s="193" t="s">
        <v>420</v>
      </c>
      <c r="V137" s="195">
        <v>23000</v>
      </c>
      <c r="W137" s="195">
        <v>82231</v>
      </c>
      <c r="X137" s="195">
        <v>-59231</v>
      </c>
      <c r="Y137" s="194">
        <v>23640</v>
      </c>
      <c r="AA137">
        <v>46071</v>
      </c>
      <c r="AB137">
        <v>2</v>
      </c>
      <c r="AC137">
        <v>4</v>
      </c>
      <c r="AD137">
        <v>4</v>
      </c>
      <c r="AE137" t="s">
        <v>700</v>
      </c>
    </row>
    <row r="138" spans="1:31">
      <c r="A138" s="225" t="s">
        <v>701</v>
      </c>
      <c r="B138" s="225">
        <v>37</v>
      </c>
      <c r="C138" s="230">
        <v>122541</v>
      </c>
      <c r="D138" s="230">
        <v>7620</v>
      </c>
      <c r="E138" s="225">
        <v>702</v>
      </c>
      <c r="F138" s="226">
        <v>0</v>
      </c>
      <c r="G138" s="226">
        <v>0</v>
      </c>
      <c r="H138" s="226">
        <v>0</v>
      </c>
      <c r="I138" s="226">
        <v>0</v>
      </c>
      <c r="J138" s="230">
        <v>130863</v>
      </c>
      <c r="K138" s="230">
        <v>140000</v>
      </c>
      <c r="L138" s="230">
        <v>137033</v>
      </c>
      <c r="Q138" s="193">
        <v>4</v>
      </c>
      <c r="R138" s="193">
        <v>7</v>
      </c>
      <c r="S138" s="193">
        <v>1</v>
      </c>
      <c r="T138" s="187">
        <v>49051</v>
      </c>
      <c r="U138" s="193" t="s">
        <v>421</v>
      </c>
      <c r="V138" s="195">
        <v>94000</v>
      </c>
      <c r="W138" s="195">
        <v>120678</v>
      </c>
      <c r="X138" s="195">
        <v>-26678</v>
      </c>
      <c r="Y138" s="194">
        <v>106399</v>
      </c>
      <c r="AA138">
        <v>46081</v>
      </c>
      <c r="AB138">
        <v>2</v>
      </c>
      <c r="AC138">
        <v>4</v>
      </c>
      <c r="AD138">
        <v>4</v>
      </c>
      <c r="AE138" t="s">
        <v>702</v>
      </c>
    </row>
    <row r="139" spans="1:31">
      <c r="A139" s="223" t="s">
        <v>72</v>
      </c>
      <c r="B139" s="223">
        <v>38</v>
      </c>
      <c r="C139" s="229">
        <v>112203</v>
      </c>
      <c r="D139" s="229">
        <v>38782</v>
      </c>
      <c r="E139" s="224">
        <v>0</v>
      </c>
      <c r="F139" s="229">
        <v>1813</v>
      </c>
      <c r="G139" s="229">
        <v>2830</v>
      </c>
      <c r="H139" s="224">
        <v>0</v>
      </c>
      <c r="I139" s="224">
        <v>0</v>
      </c>
      <c r="J139" s="229">
        <v>155629</v>
      </c>
      <c r="K139" s="229">
        <v>181000</v>
      </c>
      <c r="L139" s="229">
        <v>149551</v>
      </c>
      <c r="Q139" s="193">
        <v>4</v>
      </c>
      <c r="R139" s="193">
        <v>7</v>
      </c>
      <c r="S139" s="193">
        <v>1</v>
      </c>
      <c r="T139" s="187">
        <v>49052</v>
      </c>
      <c r="U139" s="193" t="s">
        <v>422</v>
      </c>
      <c r="V139" s="195">
        <v>732000</v>
      </c>
      <c r="W139" s="195">
        <v>764586</v>
      </c>
      <c r="X139" s="195">
        <v>-32586</v>
      </c>
      <c r="Y139" s="194">
        <v>730799</v>
      </c>
      <c r="AB139">
        <v>3</v>
      </c>
      <c r="AC139">
        <v>4</v>
      </c>
      <c r="AD139">
        <v>4</v>
      </c>
      <c r="AE139" t="s">
        <v>703</v>
      </c>
    </row>
    <row r="140" spans="1:31">
      <c r="A140" s="225" t="s">
        <v>75</v>
      </c>
      <c r="B140" s="225">
        <v>40</v>
      </c>
      <c r="C140" s="230">
        <v>124795</v>
      </c>
      <c r="D140" s="230">
        <v>72873</v>
      </c>
      <c r="E140" s="230">
        <v>7918</v>
      </c>
      <c r="F140" s="225">
        <v>0</v>
      </c>
      <c r="G140" s="225">
        <v>853</v>
      </c>
      <c r="H140" s="226">
        <v>0</v>
      </c>
      <c r="I140" s="226">
        <v>0</v>
      </c>
      <c r="J140" s="230">
        <v>206438</v>
      </c>
      <c r="K140" s="230">
        <v>279000</v>
      </c>
      <c r="L140" s="230">
        <v>212949</v>
      </c>
      <c r="Q140" s="193">
        <v>4</v>
      </c>
      <c r="R140" s="193">
        <v>7</v>
      </c>
      <c r="S140" s="193">
        <v>1</v>
      </c>
      <c r="T140" s="187">
        <v>49061</v>
      </c>
      <c r="U140" s="193" t="s">
        <v>423</v>
      </c>
      <c r="V140" s="195">
        <v>6000000</v>
      </c>
      <c r="W140" s="195">
        <v>6208755</v>
      </c>
      <c r="X140" s="195">
        <v>-208755</v>
      </c>
      <c r="Y140" s="194">
        <v>8268318</v>
      </c>
      <c r="AA140">
        <v>40201</v>
      </c>
      <c r="AB140">
        <v>3</v>
      </c>
      <c r="AC140">
        <v>4</v>
      </c>
      <c r="AD140">
        <v>4</v>
      </c>
      <c r="AE140" t="s">
        <v>704</v>
      </c>
    </row>
    <row r="141" spans="1:31">
      <c r="A141" s="225" t="s">
        <v>705</v>
      </c>
      <c r="B141" s="225">
        <v>41</v>
      </c>
      <c r="C141" s="230">
        <v>4509479</v>
      </c>
      <c r="D141" s="230">
        <v>1335130</v>
      </c>
      <c r="E141" s="230">
        <v>118509</v>
      </c>
      <c r="F141" s="230">
        <v>139492</v>
      </c>
      <c r="G141" s="230">
        <v>791555</v>
      </c>
      <c r="H141" s="226">
        <v>0</v>
      </c>
      <c r="I141" s="226">
        <v>0</v>
      </c>
      <c r="J141" s="230">
        <v>6894164</v>
      </c>
      <c r="K141" s="230">
        <v>6894165</v>
      </c>
      <c r="L141" s="230">
        <v>7437298</v>
      </c>
      <c r="Q141" s="193">
        <v>4</v>
      </c>
      <c r="R141" s="193">
        <v>7</v>
      </c>
      <c r="S141" s="193">
        <v>2</v>
      </c>
      <c r="T141" s="187">
        <v>31012</v>
      </c>
      <c r="U141" s="193" t="s">
        <v>424</v>
      </c>
      <c r="V141" s="195">
        <v>256240</v>
      </c>
      <c r="W141" s="195">
        <v>4434910</v>
      </c>
      <c r="X141" s="195">
        <v>-4178670</v>
      </c>
      <c r="Y141" s="194">
        <v>1482049</v>
      </c>
      <c r="AA141">
        <v>45103</v>
      </c>
      <c r="AB141">
        <v>3</v>
      </c>
      <c r="AC141">
        <v>4</v>
      </c>
      <c r="AD141">
        <v>4</v>
      </c>
      <c r="AE141" t="s">
        <v>706</v>
      </c>
    </row>
    <row r="142" spans="1:31" ht="15">
      <c r="A142" s="225" t="s">
        <v>707</v>
      </c>
      <c r="B142" s="225">
        <v>43</v>
      </c>
      <c r="C142" s="230">
        <v>7741045</v>
      </c>
      <c r="D142" s="230">
        <v>286540</v>
      </c>
      <c r="E142" s="230">
        <v>5878236</v>
      </c>
      <c r="F142" s="230">
        <v>1196949</v>
      </c>
      <c r="G142" s="230">
        <v>361153</v>
      </c>
      <c r="H142" s="226">
        <v>0</v>
      </c>
      <c r="I142" s="226">
        <v>0</v>
      </c>
      <c r="J142" s="230">
        <v>15463922</v>
      </c>
      <c r="K142" s="230">
        <v>15465000</v>
      </c>
      <c r="L142" s="230">
        <v>15699756</v>
      </c>
      <c r="Q142" s="193">
        <v>4</v>
      </c>
      <c r="R142" s="193">
        <v>7</v>
      </c>
      <c r="S142" s="193">
        <v>2</v>
      </c>
      <c r="T142" s="187">
        <v>49901</v>
      </c>
      <c r="U142" s="193" t="s">
        <v>425</v>
      </c>
      <c r="V142" s="240"/>
      <c r="W142" s="193">
        <v>124</v>
      </c>
      <c r="X142" s="193">
        <v>-124</v>
      </c>
      <c r="Y142" s="194">
        <v>40730</v>
      </c>
      <c r="AC142">
        <v>5</v>
      </c>
      <c r="AD142">
        <v>4</v>
      </c>
      <c r="AE142" t="s">
        <v>708</v>
      </c>
    </row>
    <row r="143" spans="1:31">
      <c r="A143" s="225" t="s">
        <v>84</v>
      </c>
      <c r="B143" s="225">
        <v>44</v>
      </c>
      <c r="C143" s="230">
        <v>560122</v>
      </c>
      <c r="D143" s="230">
        <v>182673</v>
      </c>
      <c r="E143" s="230">
        <v>23912</v>
      </c>
      <c r="F143" s="225">
        <v>647</v>
      </c>
      <c r="G143" s="230">
        <v>11313</v>
      </c>
      <c r="H143" s="226">
        <v>0</v>
      </c>
      <c r="I143" s="226">
        <v>0</v>
      </c>
      <c r="J143" s="230">
        <v>778667</v>
      </c>
      <c r="K143" s="230">
        <v>1093000</v>
      </c>
      <c r="L143" s="230">
        <v>790530</v>
      </c>
      <c r="Q143" s="193">
        <v>4</v>
      </c>
      <c r="R143" s="193">
        <v>7</v>
      </c>
      <c r="S143" s="193">
        <v>2</v>
      </c>
      <c r="T143" s="187">
        <v>49902</v>
      </c>
      <c r="U143" s="193" t="s">
        <v>426</v>
      </c>
      <c r="V143" s="195">
        <v>176000</v>
      </c>
      <c r="W143" s="195">
        <v>171559</v>
      </c>
      <c r="X143" s="195">
        <v>4441</v>
      </c>
      <c r="Y143" s="194">
        <v>180165</v>
      </c>
      <c r="AB143">
        <v>1</v>
      </c>
      <c r="AC143">
        <v>5</v>
      </c>
      <c r="AD143">
        <v>4</v>
      </c>
      <c r="AE143" t="s">
        <v>709</v>
      </c>
    </row>
    <row r="144" spans="1:31">
      <c r="A144" s="225" t="s">
        <v>683</v>
      </c>
      <c r="B144" s="225">
        <v>46</v>
      </c>
      <c r="C144" s="230">
        <v>25705168</v>
      </c>
      <c r="D144" s="230">
        <v>19069568</v>
      </c>
      <c r="E144" s="230">
        <v>185222</v>
      </c>
      <c r="F144" s="230">
        <v>161785</v>
      </c>
      <c r="G144" s="230">
        <v>136755</v>
      </c>
      <c r="H144" s="226">
        <v>0</v>
      </c>
      <c r="I144" s="226">
        <v>0</v>
      </c>
      <c r="J144" s="230">
        <v>45258497</v>
      </c>
      <c r="K144" s="230">
        <v>45258498</v>
      </c>
      <c r="L144" s="230">
        <v>31446852</v>
      </c>
      <c r="Q144" s="193">
        <v>4</v>
      </c>
      <c r="R144" s="193">
        <v>7</v>
      </c>
      <c r="S144" s="193">
        <v>2</v>
      </c>
      <c r="T144" s="187">
        <v>49903</v>
      </c>
      <c r="U144" s="193" t="s">
        <v>427</v>
      </c>
      <c r="V144" s="195">
        <v>1010000</v>
      </c>
      <c r="W144" s="195">
        <v>764873</v>
      </c>
      <c r="X144" s="195">
        <v>245127</v>
      </c>
      <c r="Y144" s="194">
        <v>63059</v>
      </c>
      <c r="AA144">
        <v>47011</v>
      </c>
      <c r="AB144">
        <v>1</v>
      </c>
      <c r="AC144">
        <v>5</v>
      </c>
      <c r="AD144">
        <v>4</v>
      </c>
      <c r="AE144" t="s">
        <v>709</v>
      </c>
    </row>
    <row r="145" spans="1:31" ht="15">
      <c r="A145" s="225" t="s">
        <v>91</v>
      </c>
      <c r="B145" s="225">
        <v>47</v>
      </c>
      <c r="C145" s="226">
        <v>0</v>
      </c>
      <c r="D145" s="226">
        <v>0</v>
      </c>
      <c r="E145" s="226">
        <v>0</v>
      </c>
      <c r="F145" s="225">
        <v>0</v>
      </c>
      <c r="G145" s="226">
        <v>0</v>
      </c>
      <c r="H145" s="230">
        <v>325500000</v>
      </c>
      <c r="I145" s="226">
        <v>0</v>
      </c>
      <c r="J145" s="230">
        <v>325500000</v>
      </c>
      <c r="K145" s="230">
        <v>325500000</v>
      </c>
      <c r="L145" s="230">
        <v>350000000</v>
      </c>
      <c r="Q145" s="193">
        <v>4</v>
      </c>
      <c r="R145" s="193">
        <v>7</v>
      </c>
      <c r="S145" s="193">
        <v>2</v>
      </c>
      <c r="T145" s="187">
        <v>49905</v>
      </c>
      <c r="U145" s="193" t="s">
        <v>710</v>
      </c>
      <c r="V145" s="240"/>
      <c r="W145" s="240"/>
      <c r="X145" s="193">
        <v>0</v>
      </c>
      <c r="Y145" s="194">
        <v>18500</v>
      </c>
      <c r="AC145">
        <v>6</v>
      </c>
      <c r="AD145">
        <v>4</v>
      </c>
      <c r="AE145" t="s">
        <v>711</v>
      </c>
    </row>
    <row r="146" spans="1:31">
      <c r="A146" s="225" t="s">
        <v>712</v>
      </c>
      <c r="B146" s="225">
        <v>48</v>
      </c>
      <c r="C146" s="230">
        <v>16517762</v>
      </c>
      <c r="D146" s="230">
        <v>14473969</v>
      </c>
      <c r="E146" s="230">
        <v>214622</v>
      </c>
      <c r="F146" s="230">
        <v>478092</v>
      </c>
      <c r="G146" s="230">
        <v>925215</v>
      </c>
      <c r="H146" s="226">
        <v>0</v>
      </c>
      <c r="I146" s="226">
        <v>0</v>
      </c>
      <c r="J146" s="230">
        <v>32609661</v>
      </c>
      <c r="K146" s="230">
        <v>32851000</v>
      </c>
      <c r="L146" s="230">
        <v>28518425</v>
      </c>
      <c r="Q146" s="193">
        <v>4</v>
      </c>
      <c r="R146" s="193">
        <v>7</v>
      </c>
      <c r="S146" s="193">
        <v>2</v>
      </c>
      <c r="T146" s="187">
        <v>49906</v>
      </c>
      <c r="U146" s="193" t="s">
        <v>428</v>
      </c>
      <c r="V146" s="195">
        <v>524000</v>
      </c>
      <c r="W146" s="195">
        <v>799513</v>
      </c>
      <c r="X146" s="195">
        <v>-275513</v>
      </c>
      <c r="Y146" s="194">
        <v>792381</v>
      </c>
      <c r="AB146">
        <v>1</v>
      </c>
      <c r="AC146">
        <v>6</v>
      </c>
      <c r="AD146">
        <v>4</v>
      </c>
      <c r="AE146" t="s">
        <v>713</v>
      </c>
    </row>
    <row r="147" spans="1:31">
      <c r="A147" s="225" t="s">
        <v>97</v>
      </c>
      <c r="B147" s="225">
        <v>50</v>
      </c>
      <c r="C147" s="230">
        <v>38901486</v>
      </c>
      <c r="D147" s="230">
        <v>612357</v>
      </c>
      <c r="E147" s="230">
        <v>306825</v>
      </c>
      <c r="F147" s="230">
        <v>11631</v>
      </c>
      <c r="G147" s="230">
        <v>101764</v>
      </c>
      <c r="H147" s="226">
        <v>0</v>
      </c>
      <c r="I147" s="230">
        <v>115937</v>
      </c>
      <c r="J147" s="230">
        <v>40050000</v>
      </c>
      <c r="K147" s="230">
        <v>40050000</v>
      </c>
      <c r="L147" s="230">
        <v>40199999</v>
      </c>
      <c r="Q147" s="193">
        <v>4</v>
      </c>
      <c r="R147" s="193">
        <v>7</v>
      </c>
      <c r="S147" s="193">
        <v>2</v>
      </c>
      <c r="T147" s="187">
        <v>49999</v>
      </c>
      <c r="U147" s="193" t="s">
        <v>431</v>
      </c>
      <c r="V147" s="195">
        <v>3869800</v>
      </c>
      <c r="W147" s="195">
        <v>4362437</v>
      </c>
      <c r="X147" s="195">
        <v>-492637</v>
      </c>
      <c r="Y147" s="194">
        <v>2744268</v>
      </c>
      <c r="AA147">
        <v>48011</v>
      </c>
      <c r="AB147">
        <v>1</v>
      </c>
      <c r="AC147">
        <v>6</v>
      </c>
      <c r="AD147">
        <v>4</v>
      </c>
      <c r="AE147" t="s">
        <v>714</v>
      </c>
    </row>
    <row r="148" spans="1:31" ht="15">
      <c r="A148" s="225" t="s">
        <v>505</v>
      </c>
      <c r="B148" s="225">
        <v>51</v>
      </c>
      <c r="C148" s="230">
        <v>1491994</v>
      </c>
      <c r="D148" s="230">
        <v>964521</v>
      </c>
      <c r="E148" s="230">
        <v>16301</v>
      </c>
      <c r="F148" s="230">
        <v>28217</v>
      </c>
      <c r="G148" s="230">
        <v>14413</v>
      </c>
      <c r="H148" s="226">
        <v>0</v>
      </c>
      <c r="I148" s="226">
        <v>0</v>
      </c>
      <c r="J148" s="230">
        <v>2515446</v>
      </c>
      <c r="K148" s="230">
        <v>2515446</v>
      </c>
      <c r="L148" s="230">
        <v>2706945</v>
      </c>
      <c r="Q148" s="193">
        <v>4</v>
      </c>
      <c r="R148" s="193">
        <v>7</v>
      </c>
      <c r="S148" s="193">
        <v>3</v>
      </c>
      <c r="T148" s="187">
        <v>49907</v>
      </c>
      <c r="U148" s="193" t="s">
        <v>432</v>
      </c>
      <c r="V148" s="240"/>
      <c r="W148" s="195">
        <v>18250</v>
      </c>
      <c r="X148" s="195">
        <v>-18250</v>
      </c>
      <c r="Y148" s="194">
        <v>35214</v>
      </c>
      <c r="AA148">
        <v>48012</v>
      </c>
      <c r="AB148">
        <v>1</v>
      </c>
      <c r="AC148">
        <v>6</v>
      </c>
      <c r="AD148">
        <v>4</v>
      </c>
      <c r="AE148" t="s">
        <v>715</v>
      </c>
    </row>
    <row r="149" spans="1:31">
      <c r="A149" s="225" t="s">
        <v>716</v>
      </c>
      <c r="B149" s="225"/>
      <c r="C149" s="226">
        <v>0</v>
      </c>
      <c r="D149" s="226">
        <v>0</v>
      </c>
      <c r="E149" s="226">
        <v>0</v>
      </c>
      <c r="F149" s="225">
        <v>0</v>
      </c>
      <c r="G149" s="226">
        <v>0</v>
      </c>
      <c r="H149" s="226">
        <v>0</v>
      </c>
      <c r="I149" s="226">
        <v>0</v>
      </c>
      <c r="J149" s="226">
        <v>0</v>
      </c>
      <c r="K149" s="226">
        <v>0</v>
      </c>
      <c r="L149" s="230">
        <v>297127</v>
      </c>
      <c r="Q149" s="247">
        <v>4</v>
      </c>
      <c r="R149" s="247">
        <v>7</v>
      </c>
      <c r="S149" s="247">
        <v>3</v>
      </c>
      <c r="T149" s="239">
        <v>49908</v>
      </c>
      <c r="U149" s="247" t="s">
        <v>433</v>
      </c>
      <c r="V149" s="248">
        <v>15000000</v>
      </c>
      <c r="W149" s="248">
        <v>7958417</v>
      </c>
      <c r="X149" s="248">
        <v>7041583</v>
      </c>
      <c r="Y149" s="249">
        <v>38148935</v>
      </c>
      <c r="AA149">
        <v>48013</v>
      </c>
      <c r="AB149">
        <v>1</v>
      </c>
      <c r="AC149">
        <v>6</v>
      </c>
      <c r="AD149">
        <v>4</v>
      </c>
      <c r="AE149" t="s">
        <v>717</v>
      </c>
    </row>
    <row r="150" spans="1:31">
      <c r="A150" s="225" t="s">
        <v>718</v>
      </c>
      <c r="B150" s="225">
        <v>54</v>
      </c>
      <c r="C150" s="230">
        <v>1128078</v>
      </c>
      <c r="D150" s="230">
        <v>210282</v>
      </c>
      <c r="E150" s="230">
        <v>8318</v>
      </c>
      <c r="F150" s="230">
        <v>140648</v>
      </c>
      <c r="G150" s="230">
        <v>1706</v>
      </c>
      <c r="H150" s="226">
        <v>0</v>
      </c>
      <c r="I150" s="226">
        <v>0</v>
      </c>
      <c r="J150" s="230">
        <v>1489032</v>
      </c>
      <c r="K150" s="230">
        <v>1584546</v>
      </c>
      <c r="L150" s="230">
        <v>1576168</v>
      </c>
      <c r="Q150" s="241" t="s">
        <v>259</v>
      </c>
      <c r="R150" s="241" t="s">
        <v>260</v>
      </c>
      <c r="S150" s="241" t="s">
        <v>261</v>
      </c>
      <c r="T150" s="241" t="s">
        <v>262</v>
      </c>
      <c r="U150" s="250" t="s">
        <v>258</v>
      </c>
      <c r="V150" s="241" t="s">
        <v>207</v>
      </c>
      <c r="W150" s="241" t="s">
        <v>3</v>
      </c>
      <c r="X150" s="238" t="s">
        <v>263</v>
      </c>
      <c r="Y150" s="241">
        <v>2014</v>
      </c>
      <c r="AA150">
        <v>48014</v>
      </c>
      <c r="AB150">
        <v>1</v>
      </c>
      <c r="AC150">
        <v>6</v>
      </c>
      <c r="AD150">
        <v>4</v>
      </c>
      <c r="AE150" t="s">
        <v>719</v>
      </c>
    </row>
    <row r="151" spans="1:31">
      <c r="A151" s="225" t="s">
        <v>633</v>
      </c>
      <c r="B151" s="225">
        <v>55</v>
      </c>
      <c r="C151" s="230">
        <v>342382</v>
      </c>
      <c r="D151" s="230">
        <v>346344</v>
      </c>
      <c r="E151" s="230">
        <v>4711</v>
      </c>
      <c r="F151" s="230">
        <v>6713</v>
      </c>
      <c r="G151" s="226">
        <v>0</v>
      </c>
      <c r="H151" s="226">
        <v>0</v>
      </c>
      <c r="I151" s="226">
        <v>0</v>
      </c>
      <c r="J151" s="230">
        <v>700150</v>
      </c>
      <c r="K151" s="230">
        <v>708500</v>
      </c>
      <c r="L151" s="230">
        <v>804644</v>
      </c>
      <c r="Q151" s="187">
        <v>6</v>
      </c>
      <c r="R151" s="243">
        <v>1</v>
      </c>
      <c r="S151" s="243">
        <v>1</v>
      </c>
      <c r="T151" s="243">
        <v>60011</v>
      </c>
      <c r="U151" s="243" t="s">
        <v>720</v>
      </c>
      <c r="V151" s="245">
        <v>764080709</v>
      </c>
      <c r="W151" s="245">
        <v>834560786</v>
      </c>
      <c r="X151" s="245">
        <v>-70480077</v>
      </c>
      <c r="Y151" s="194">
        <v>807908770</v>
      </c>
      <c r="AA151">
        <v>48015</v>
      </c>
      <c r="AB151">
        <v>1</v>
      </c>
      <c r="AC151">
        <v>6</v>
      </c>
      <c r="AD151">
        <v>4</v>
      </c>
      <c r="AE151" t="s">
        <v>721</v>
      </c>
    </row>
    <row r="152" spans="1:31">
      <c r="A152" s="225" t="s">
        <v>109</v>
      </c>
      <c r="B152" s="225">
        <v>58</v>
      </c>
      <c r="C152" s="226">
        <v>0</v>
      </c>
      <c r="D152" s="226">
        <v>0</v>
      </c>
      <c r="E152" s="226">
        <v>0</v>
      </c>
      <c r="F152" s="225">
        <v>0</v>
      </c>
      <c r="G152" s="226">
        <v>0</v>
      </c>
      <c r="H152" s="226">
        <v>0</v>
      </c>
      <c r="I152" s="226">
        <v>0</v>
      </c>
      <c r="J152" s="226">
        <v>0</v>
      </c>
      <c r="K152" s="226">
        <v>0</v>
      </c>
      <c r="L152" s="230">
        <v>1062823</v>
      </c>
      <c r="Q152" s="187">
        <v>6</v>
      </c>
      <c r="R152" s="193">
        <v>1</v>
      </c>
      <c r="S152" s="193">
        <v>1</v>
      </c>
      <c r="T152" s="193">
        <v>60021</v>
      </c>
      <c r="U152" s="193" t="s">
        <v>722</v>
      </c>
      <c r="V152" s="195">
        <v>20089889</v>
      </c>
      <c r="W152" s="195">
        <v>20475248</v>
      </c>
      <c r="X152" s="195">
        <v>-385359</v>
      </c>
      <c r="Y152" s="194">
        <v>19131688</v>
      </c>
      <c r="AB152">
        <v>2</v>
      </c>
      <c r="AC152">
        <v>6</v>
      </c>
      <c r="AD152">
        <v>4</v>
      </c>
      <c r="AE152" t="s">
        <v>723</v>
      </c>
    </row>
    <row r="153" spans="1:31">
      <c r="A153" s="225" t="s">
        <v>110</v>
      </c>
      <c r="B153" s="225">
        <v>59</v>
      </c>
      <c r="C153" s="230">
        <v>764643</v>
      </c>
      <c r="D153" s="230">
        <v>356921</v>
      </c>
      <c r="E153" s="230">
        <v>19392</v>
      </c>
      <c r="F153" s="230">
        <v>8141</v>
      </c>
      <c r="G153" s="230">
        <v>10079</v>
      </c>
      <c r="H153" s="226">
        <v>0</v>
      </c>
      <c r="I153" s="226">
        <v>0</v>
      </c>
      <c r="J153" s="230">
        <v>1159177</v>
      </c>
      <c r="K153" s="230">
        <v>1159177</v>
      </c>
      <c r="L153" s="230">
        <v>1127385</v>
      </c>
      <c r="Q153" s="187">
        <v>6</v>
      </c>
      <c r="R153" s="193">
        <v>1</v>
      </c>
      <c r="S153" s="193">
        <v>1</v>
      </c>
      <c r="T153" s="193">
        <v>61011</v>
      </c>
      <c r="U153" s="193" t="s">
        <v>724</v>
      </c>
      <c r="V153" s="195">
        <v>45363243</v>
      </c>
      <c r="W153" s="195">
        <v>49175974</v>
      </c>
      <c r="X153" s="195">
        <v>-3812731</v>
      </c>
      <c r="Y153" s="194">
        <v>47469456</v>
      </c>
      <c r="AA153">
        <v>48101</v>
      </c>
      <c r="AB153">
        <v>2</v>
      </c>
      <c r="AC153">
        <v>6</v>
      </c>
      <c r="AD153">
        <v>4</v>
      </c>
      <c r="AE153" t="s">
        <v>723</v>
      </c>
    </row>
    <row r="154" spans="1:31">
      <c r="A154" s="225" t="s">
        <v>113</v>
      </c>
      <c r="B154" s="225">
        <v>60</v>
      </c>
      <c r="C154" s="226">
        <v>0</v>
      </c>
      <c r="D154" s="230">
        <v>3747931</v>
      </c>
      <c r="E154" s="226">
        <v>0</v>
      </c>
      <c r="F154" s="225">
        <v>0</v>
      </c>
      <c r="G154" s="226">
        <v>0</v>
      </c>
      <c r="H154" s="230">
        <v>281085178</v>
      </c>
      <c r="I154" s="230">
        <v>553351657</v>
      </c>
      <c r="J154" s="230">
        <v>838184766</v>
      </c>
      <c r="K154" s="230">
        <v>960857378</v>
      </c>
      <c r="L154" s="230">
        <v>798298379</v>
      </c>
      <c r="Q154" s="187">
        <v>6</v>
      </c>
      <c r="R154" s="193">
        <v>1</v>
      </c>
      <c r="S154" s="193">
        <v>1</v>
      </c>
      <c r="T154" s="193">
        <v>61012</v>
      </c>
      <c r="U154" s="193" t="s">
        <v>725</v>
      </c>
      <c r="V154" s="195">
        <v>58074410</v>
      </c>
      <c r="W154" s="195">
        <v>58803859</v>
      </c>
      <c r="X154" s="195">
        <v>-729449</v>
      </c>
      <c r="Y154" s="194">
        <v>56691389</v>
      </c>
      <c r="AB154">
        <v>3</v>
      </c>
      <c r="AC154">
        <v>6</v>
      </c>
      <c r="AD154">
        <v>4</v>
      </c>
      <c r="AE154" t="s">
        <v>726</v>
      </c>
    </row>
    <row r="155" spans="1:31">
      <c r="A155" s="225" t="s">
        <v>123</v>
      </c>
      <c r="B155" s="225">
        <v>65</v>
      </c>
      <c r="C155" s="230">
        <v>14756024</v>
      </c>
      <c r="D155" s="230">
        <v>6381502</v>
      </c>
      <c r="E155" s="230">
        <v>1333706</v>
      </c>
      <c r="F155" s="230">
        <v>166577</v>
      </c>
      <c r="G155" s="230">
        <v>350453</v>
      </c>
      <c r="H155" s="226">
        <v>0</v>
      </c>
      <c r="I155" s="230">
        <v>5000</v>
      </c>
      <c r="J155" s="230">
        <v>22993263</v>
      </c>
      <c r="K155" s="230">
        <v>23552053</v>
      </c>
      <c r="L155" s="230">
        <v>23801986</v>
      </c>
      <c r="Q155" s="187">
        <v>6</v>
      </c>
      <c r="R155" s="193">
        <v>1</v>
      </c>
      <c r="S155" s="193">
        <v>1</v>
      </c>
      <c r="T155" s="193">
        <v>61021</v>
      </c>
      <c r="U155" s="193" t="s">
        <v>727</v>
      </c>
      <c r="V155" s="195">
        <v>24587785</v>
      </c>
      <c r="W155" s="195">
        <v>26725731</v>
      </c>
      <c r="X155" s="195">
        <v>-2137946</v>
      </c>
      <c r="Y155" s="194">
        <v>25821003</v>
      </c>
      <c r="AA155">
        <v>48501</v>
      </c>
      <c r="AB155">
        <v>3</v>
      </c>
      <c r="AC155">
        <v>6</v>
      </c>
      <c r="AD155">
        <v>4</v>
      </c>
      <c r="AE155" t="s">
        <v>726</v>
      </c>
    </row>
    <row r="156" spans="1:31">
      <c r="A156" s="225" t="s">
        <v>728</v>
      </c>
      <c r="B156" s="225">
        <v>66</v>
      </c>
      <c r="C156" s="230">
        <v>3820593</v>
      </c>
      <c r="D156" s="230">
        <v>2586705</v>
      </c>
      <c r="E156" s="230">
        <v>47124</v>
      </c>
      <c r="F156" s="230">
        <v>16955</v>
      </c>
      <c r="G156" s="230">
        <v>155591</v>
      </c>
      <c r="H156" s="230">
        <v>850000</v>
      </c>
      <c r="I156" s="230">
        <v>196000</v>
      </c>
      <c r="J156" s="230">
        <v>7672969</v>
      </c>
      <c r="K156" s="230">
        <v>7673000</v>
      </c>
      <c r="L156" s="230">
        <v>9635613</v>
      </c>
      <c r="Q156" s="187">
        <v>6</v>
      </c>
      <c r="R156" s="193">
        <v>1</v>
      </c>
      <c r="S156" s="193">
        <v>1</v>
      </c>
      <c r="T156" s="193">
        <v>61022</v>
      </c>
      <c r="U156" s="193" t="s">
        <v>729</v>
      </c>
      <c r="V156" s="195">
        <v>3746176</v>
      </c>
      <c r="W156" s="195">
        <v>4032911</v>
      </c>
      <c r="X156" s="195">
        <v>-286735</v>
      </c>
      <c r="Y156" s="194">
        <v>3735671</v>
      </c>
      <c r="AC156">
        <v>7</v>
      </c>
      <c r="AD156">
        <v>4</v>
      </c>
      <c r="AE156" t="s">
        <v>730</v>
      </c>
    </row>
    <row r="157" spans="1:31">
      <c r="A157" s="225" t="s">
        <v>131</v>
      </c>
      <c r="B157" s="225">
        <v>67</v>
      </c>
      <c r="C157" s="230">
        <v>108623</v>
      </c>
      <c r="D157" s="230">
        <v>104457</v>
      </c>
      <c r="E157" s="230">
        <v>6110</v>
      </c>
      <c r="F157" s="230">
        <v>57727</v>
      </c>
      <c r="G157" s="230">
        <v>2470</v>
      </c>
      <c r="H157" s="226">
        <v>0</v>
      </c>
      <c r="I157" s="226">
        <v>0</v>
      </c>
      <c r="J157" s="230">
        <v>279388</v>
      </c>
      <c r="K157" s="230">
        <v>279388</v>
      </c>
      <c r="L157" s="230">
        <v>61887</v>
      </c>
      <c r="Q157" s="187">
        <v>6</v>
      </c>
      <c r="R157" s="193">
        <v>1</v>
      </c>
      <c r="S157" s="193">
        <v>1</v>
      </c>
      <c r="T157" s="193">
        <v>61031</v>
      </c>
      <c r="U157" s="193" t="s">
        <v>731</v>
      </c>
      <c r="V157" s="195">
        <v>40959553</v>
      </c>
      <c r="W157" s="195">
        <v>47060073</v>
      </c>
      <c r="X157" s="195">
        <v>-6100520</v>
      </c>
      <c r="Y157" s="194">
        <v>44345283</v>
      </c>
      <c r="AB157">
        <v>1</v>
      </c>
      <c r="AC157">
        <v>7</v>
      </c>
      <c r="AD157">
        <v>4</v>
      </c>
      <c r="AE157" t="s">
        <v>732</v>
      </c>
    </row>
    <row r="158" spans="1:31">
      <c r="A158" s="225" t="s">
        <v>733</v>
      </c>
      <c r="B158" s="225">
        <v>68</v>
      </c>
      <c r="C158" s="230">
        <v>2345863</v>
      </c>
      <c r="D158" s="230">
        <v>780529</v>
      </c>
      <c r="E158" s="230">
        <v>43170</v>
      </c>
      <c r="F158" s="230">
        <v>99487</v>
      </c>
      <c r="G158" s="230">
        <v>92068</v>
      </c>
      <c r="H158" s="226">
        <v>0</v>
      </c>
      <c r="I158" s="226">
        <v>0</v>
      </c>
      <c r="J158" s="230">
        <v>3361118</v>
      </c>
      <c r="K158" s="230">
        <v>3361118</v>
      </c>
      <c r="L158" s="226">
        <v>0</v>
      </c>
      <c r="Q158" s="187">
        <v>6</v>
      </c>
      <c r="R158" s="193">
        <v>1</v>
      </c>
      <c r="S158" s="193">
        <v>1</v>
      </c>
      <c r="T158" s="193">
        <v>61032</v>
      </c>
      <c r="U158" s="193" t="s">
        <v>734</v>
      </c>
      <c r="V158" s="195">
        <v>99816</v>
      </c>
      <c r="W158" s="195">
        <v>1810</v>
      </c>
      <c r="X158" s="195">
        <v>98006</v>
      </c>
      <c r="Y158" s="246">
        <v>7316</v>
      </c>
      <c r="AA158">
        <v>49011</v>
      </c>
      <c r="AB158">
        <v>1</v>
      </c>
      <c r="AC158">
        <v>7</v>
      </c>
      <c r="AD158">
        <v>4</v>
      </c>
      <c r="AE158" t="s">
        <v>735</v>
      </c>
    </row>
    <row r="159" spans="1:31">
      <c r="A159" s="225" t="s">
        <v>246</v>
      </c>
      <c r="B159" s="225">
        <v>70</v>
      </c>
      <c r="C159" s="230">
        <v>841890</v>
      </c>
      <c r="D159" s="230">
        <v>311111</v>
      </c>
      <c r="E159" s="230">
        <v>57111</v>
      </c>
      <c r="F159" s="230">
        <v>56236</v>
      </c>
      <c r="G159" s="230">
        <v>5024</v>
      </c>
      <c r="H159" s="226">
        <v>0</v>
      </c>
      <c r="I159" s="230">
        <v>45000</v>
      </c>
      <c r="J159" s="230">
        <v>1316372</v>
      </c>
      <c r="K159" s="230">
        <v>1860000</v>
      </c>
      <c r="L159" s="230">
        <v>814906</v>
      </c>
      <c r="Q159" s="187">
        <v>6</v>
      </c>
      <c r="R159" s="193">
        <v>1</v>
      </c>
      <c r="S159" s="193">
        <v>1</v>
      </c>
      <c r="T159" s="193">
        <v>61033</v>
      </c>
      <c r="U159" s="193" t="s">
        <v>736</v>
      </c>
      <c r="V159" s="195">
        <v>5400</v>
      </c>
      <c r="W159" s="195">
        <v>2500</v>
      </c>
      <c r="X159" s="195">
        <v>2900</v>
      </c>
      <c r="Y159" s="246">
        <v>5700</v>
      </c>
      <c r="AA159">
        <v>49021</v>
      </c>
      <c r="AB159">
        <v>1</v>
      </c>
      <c r="AC159">
        <v>7</v>
      </c>
      <c r="AD159">
        <v>4</v>
      </c>
      <c r="AE159" t="s">
        <v>737</v>
      </c>
    </row>
    <row r="160" spans="1:31">
      <c r="A160" s="225" t="s">
        <v>139</v>
      </c>
      <c r="B160" s="225">
        <v>71</v>
      </c>
      <c r="C160" s="230">
        <v>1181724</v>
      </c>
      <c r="D160" s="230">
        <v>209409</v>
      </c>
      <c r="E160" s="230">
        <v>17688</v>
      </c>
      <c r="F160" s="230">
        <v>17474</v>
      </c>
      <c r="G160" s="230">
        <v>3271</v>
      </c>
      <c r="H160" s="226">
        <v>0</v>
      </c>
      <c r="I160" s="226">
        <v>0</v>
      </c>
      <c r="J160" s="230">
        <v>1429566</v>
      </c>
      <c r="K160" s="230">
        <v>1566000</v>
      </c>
      <c r="L160" s="230">
        <v>1362258</v>
      </c>
      <c r="Q160" s="187">
        <v>6</v>
      </c>
      <c r="R160" s="193">
        <v>1</v>
      </c>
      <c r="S160" s="193">
        <v>1</v>
      </c>
      <c r="T160" s="193">
        <v>61034</v>
      </c>
      <c r="U160" s="193" t="s">
        <v>738</v>
      </c>
      <c r="V160" s="195">
        <v>59920</v>
      </c>
      <c r="W160" s="195">
        <v>71800</v>
      </c>
      <c r="X160" s="195">
        <v>-11880</v>
      </c>
      <c r="Y160" s="194">
        <v>81600</v>
      </c>
      <c r="AA160">
        <v>49031</v>
      </c>
      <c r="AB160">
        <v>1</v>
      </c>
      <c r="AC160">
        <v>7</v>
      </c>
      <c r="AD160">
        <v>4</v>
      </c>
      <c r="AE160" t="s">
        <v>739</v>
      </c>
    </row>
    <row r="161" spans="1:31">
      <c r="A161" s="225" t="s">
        <v>141</v>
      </c>
      <c r="B161" s="225">
        <v>72</v>
      </c>
      <c r="C161" s="230">
        <v>5119423</v>
      </c>
      <c r="D161" s="230">
        <v>738039</v>
      </c>
      <c r="E161" s="230">
        <v>24571</v>
      </c>
      <c r="F161" s="230">
        <v>13622</v>
      </c>
      <c r="G161" s="230">
        <v>21174</v>
      </c>
      <c r="H161" s="226">
        <v>0</v>
      </c>
      <c r="I161" s="226">
        <v>0</v>
      </c>
      <c r="J161" s="230">
        <v>5916829</v>
      </c>
      <c r="K161" s="230">
        <v>5916829</v>
      </c>
      <c r="L161" s="230">
        <v>6189898</v>
      </c>
      <c r="Q161" s="187">
        <v>6</v>
      </c>
      <c r="R161" s="193">
        <v>1</v>
      </c>
      <c r="S161" s="193">
        <v>1</v>
      </c>
      <c r="T161" s="193">
        <v>61035</v>
      </c>
      <c r="U161" s="193" t="s">
        <v>740</v>
      </c>
      <c r="V161" s="195">
        <v>2615766</v>
      </c>
      <c r="W161" s="195">
        <v>2921255</v>
      </c>
      <c r="X161" s="195">
        <v>-305489</v>
      </c>
      <c r="Y161" s="194">
        <v>2778740</v>
      </c>
      <c r="AA161">
        <v>49051</v>
      </c>
      <c r="AB161">
        <v>1</v>
      </c>
      <c r="AC161">
        <v>7</v>
      </c>
      <c r="AD161">
        <v>4</v>
      </c>
      <c r="AE161" t="s">
        <v>741</v>
      </c>
    </row>
    <row r="162" spans="1:31">
      <c r="A162" s="227" t="s">
        <v>531</v>
      </c>
      <c r="B162" s="227">
        <v>73</v>
      </c>
      <c r="C162" s="231">
        <v>5918408</v>
      </c>
      <c r="D162" s="231">
        <v>1188837</v>
      </c>
      <c r="E162" s="231">
        <v>1349496</v>
      </c>
      <c r="F162" s="231">
        <v>129396</v>
      </c>
      <c r="G162" s="231">
        <v>430701</v>
      </c>
      <c r="H162" s="227">
        <v>0</v>
      </c>
      <c r="I162" s="227">
        <v>0</v>
      </c>
      <c r="J162" s="231">
        <v>9016838</v>
      </c>
      <c r="K162" s="229">
        <v>8614000</v>
      </c>
      <c r="L162" s="229">
        <v>8684943</v>
      </c>
      <c r="Q162" s="187">
        <v>6</v>
      </c>
      <c r="R162" s="193">
        <v>1</v>
      </c>
      <c r="S162" s="193">
        <v>1</v>
      </c>
      <c r="T162" s="193">
        <v>61036</v>
      </c>
      <c r="U162" s="193" t="s">
        <v>742</v>
      </c>
      <c r="V162" s="195">
        <v>3513447</v>
      </c>
      <c r="W162" s="195">
        <v>3790432</v>
      </c>
      <c r="X162" s="195">
        <v>-276985</v>
      </c>
      <c r="Y162" s="194">
        <v>3513447</v>
      </c>
      <c r="AA162">
        <v>49052</v>
      </c>
      <c r="AB162">
        <v>1</v>
      </c>
      <c r="AC162">
        <v>7</v>
      </c>
      <c r="AD162">
        <v>4</v>
      </c>
      <c r="AE162" t="s">
        <v>743</v>
      </c>
    </row>
    <row r="163" spans="1:31">
      <c r="A163" s="228" t="s">
        <v>149</v>
      </c>
      <c r="B163" s="228">
        <v>74</v>
      </c>
      <c r="C163" s="232">
        <v>514178</v>
      </c>
      <c r="D163" s="232">
        <v>10978</v>
      </c>
      <c r="E163" s="232">
        <v>8805</v>
      </c>
      <c r="F163" s="232">
        <v>1367</v>
      </c>
      <c r="G163" s="228">
        <v>0</v>
      </c>
      <c r="H163" s="228">
        <v>0</v>
      </c>
      <c r="I163" s="228">
        <v>0</v>
      </c>
      <c r="J163" s="232">
        <v>535328</v>
      </c>
      <c r="K163" s="230">
        <v>581000</v>
      </c>
      <c r="L163" s="230">
        <v>499590</v>
      </c>
      <c r="Q163" s="187">
        <v>6</v>
      </c>
      <c r="R163" s="193">
        <v>1</v>
      </c>
      <c r="S163" s="193">
        <v>1</v>
      </c>
      <c r="T163" s="193">
        <v>61038</v>
      </c>
      <c r="U163" s="193" t="s">
        <v>744</v>
      </c>
      <c r="V163" s="195">
        <v>1507600</v>
      </c>
      <c r="W163" s="195">
        <v>1147798</v>
      </c>
      <c r="X163" s="195">
        <v>359802</v>
      </c>
      <c r="Y163" s="194">
        <v>1107656</v>
      </c>
      <c r="AA163">
        <v>49061</v>
      </c>
      <c r="AB163">
        <v>1</v>
      </c>
      <c r="AC163">
        <v>7</v>
      </c>
      <c r="AD163">
        <v>4</v>
      </c>
      <c r="AE163" t="s">
        <v>745</v>
      </c>
    </row>
    <row r="164" spans="1:31">
      <c r="A164" s="228" t="s">
        <v>746</v>
      </c>
      <c r="B164" s="228">
        <v>75</v>
      </c>
      <c r="C164" s="232">
        <v>639321</v>
      </c>
      <c r="D164" s="232">
        <v>224779</v>
      </c>
      <c r="E164" s="232">
        <v>39523</v>
      </c>
      <c r="F164" s="232">
        <v>10332</v>
      </c>
      <c r="G164" s="232">
        <v>6110</v>
      </c>
      <c r="H164" s="232">
        <v>10235645</v>
      </c>
      <c r="I164" s="232">
        <v>19905</v>
      </c>
      <c r="J164" s="232">
        <v>11175615</v>
      </c>
      <c r="K164" s="230">
        <v>11184000</v>
      </c>
      <c r="L164" s="230">
        <v>14995639</v>
      </c>
      <c r="Q164" s="187">
        <v>6</v>
      </c>
      <c r="R164" s="193">
        <v>1</v>
      </c>
      <c r="S164" s="193">
        <v>1</v>
      </c>
      <c r="T164" s="193">
        <v>61039</v>
      </c>
      <c r="U164" s="193" t="s">
        <v>747</v>
      </c>
      <c r="V164" s="195">
        <v>558600</v>
      </c>
      <c r="W164" s="195">
        <v>499269</v>
      </c>
      <c r="X164" s="195">
        <v>59331</v>
      </c>
      <c r="Y164" s="194">
        <v>466412</v>
      </c>
      <c r="AB164">
        <v>2</v>
      </c>
      <c r="AC164">
        <v>7</v>
      </c>
      <c r="AD164">
        <v>4</v>
      </c>
      <c r="AE164" t="s">
        <v>748</v>
      </c>
    </row>
    <row r="165" spans="1:31">
      <c r="A165" s="228" t="s">
        <v>153</v>
      </c>
      <c r="B165" s="228">
        <v>76</v>
      </c>
      <c r="C165" s="232">
        <v>11776232</v>
      </c>
      <c r="D165" s="232">
        <v>1177699</v>
      </c>
      <c r="E165" s="232">
        <v>34668</v>
      </c>
      <c r="F165" s="232">
        <v>11382</v>
      </c>
      <c r="G165" s="232">
        <v>9314</v>
      </c>
      <c r="H165" s="228">
        <v>0</v>
      </c>
      <c r="I165" s="228">
        <v>0</v>
      </c>
      <c r="J165" s="232">
        <v>13009294</v>
      </c>
      <c r="K165" s="230">
        <v>12608000</v>
      </c>
      <c r="L165" s="230">
        <v>12311351</v>
      </c>
      <c r="Q165" s="187">
        <v>6</v>
      </c>
      <c r="R165" s="193">
        <v>1</v>
      </c>
      <c r="S165" s="193">
        <v>1</v>
      </c>
      <c r="T165" s="193">
        <v>61043</v>
      </c>
      <c r="U165" s="193" t="s">
        <v>749</v>
      </c>
      <c r="V165" s="195">
        <v>6642</v>
      </c>
      <c r="W165" s="195">
        <v>3330</v>
      </c>
      <c r="X165" s="195">
        <v>3312</v>
      </c>
      <c r="Y165" s="194">
        <v>36716</v>
      </c>
      <c r="AA165">
        <v>31012</v>
      </c>
      <c r="AB165">
        <v>2</v>
      </c>
      <c r="AC165">
        <v>7</v>
      </c>
      <c r="AD165">
        <v>4</v>
      </c>
      <c r="AE165" t="s">
        <v>750</v>
      </c>
    </row>
    <row r="166" spans="1:31">
      <c r="A166" s="228" t="s">
        <v>679</v>
      </c>
      <c r="B166" s="228">
        <v>77</v>
      </c>
      <c r="C166" s="232">
        <v>1838119</v>
      </c>
      <c r="D166" s="232">
        <v>2323525</v>
      </c>
      <c r="E166" s="232">
        <v>10980</v>
      </c>
      <c r="F166" s="232">
        <v>28038</v>
      </c>
      <c r="G166" s="232">
        <v>55280</v>
      </c>
      <c r="H166" s="228">
        <v>0</v>
      </c>
      <c r="I166" s="228">
        <v>0</v>
      </c>
      <c r="J166" s="232">
        <v>4255942</v>
      </c>
      <c r="K166" s="230">
        <v>4255942</v>
      </c>
      <c r="L166" s="230">
        <v>4579012</v>
      </c>
      <c r="Q166" s="187">
        <v>6</v>
      </c>
      <c r="R166" s="193">
        <v>1</v>
      </c>
      <c r="S166" s="193">
        <v>1</v>
      </c>
      <c r="T166" s="193">
        <v>61044</v>
      </c>
      <c r="U166" s="193" t="s">
        <v>751</v>
      </c>
      <c r="V166" s="195">
        <v>4355625</v>
      </c>
      <c r="W166" s="195">
        <v>3743807</v>
      </c>
      <c r="X166" s="195">
        <v>611818</v>
      </c>
      <c r="Y166" s="194">
        <v>3599143</v>
      </c>
      <c r="AA166">
        <v>49901</v>
      </c>
      <c r="AB166">
        <v>2</v>
      </c>
      <c r="AC166">
        <v>7</v>
      </c>
      <c r="AD166">
        <v>4</v>
      </c>
      <c r="AE166" t="s">
        <v>752</v>
      </c>
    </row>
    <row r="167" spans="1:31">
      <c r="A167" s="228" t="s">
        <v>161</v>
      </c>
      <c r="B167" s="228">
        <v>78</v>
      </c>
      <c r="C167" s="232">
        <v>5554580</v>
      </c>
      <c r="D167" s="232">
        <v>2731132</v>
      </c>
      <c r="E167" s="232">
        <v>75209</v>
      </c>
      <c r="F167" s="232">
        <v>147321</v>
      </c>
      <c r="G167" s="232">
        <v>148493</v>
      </c>
      <c r="H167" s="228">
        <v>0</v>
      </c>
      <c r="I167" s="228">
        <v>0</v>
      </c>
      <c r="J167" s="232">
        <v>8656734</v>
      </c>
      <c r="K167" s="230">
        <v>8656735</v>
      </c>
      <c r="L167" s="230">
        <v>6470564</v>
      </c>
      <c r="Q167" s="187">
        <v>6</v>
      </c>
      <c r="R167" s="193">
        <v>1</v>
      </c>
      <c r="S167" s="193">
        <v>1</v>
      </c>
      <c r="T167" s="193">
        <v>61991</v>
      </c>
      <c r="U167" s="193" t="s">
        <v>753</v>
      </c>
      <c r="V167" s="195">
        <v>11543933</v>
      </c>
      <c r="W167" s="195">
        <v>14108484</v>
      </c>
      <c r="X167" s="195">
        <v>-2564551</v>
      </c>
      <c r="Y167" s="194">
        <v>12244994</v>
      </c>
      <c r="AA167">
        <v>49902</v>
      </c>
      <c r="AB167">
        <v>2</v>
      </c>
      <c r="AC167">
        <v>7</v>
      </c>
      <c r="AD167">
        <v>4</v>
      </c>
      <c r="AE167" t="s">
        <v>754</v>
      </c>
    </row>
    <row r="168" spans="1:31">
      <c r="A168" s="228" t="s">
        <v>755</v>
      </c>
      <c r="B168" s="228">
        <v>79</v>
      </c>
      <c r="C168" s="232">
        <v>4667</v>
      </c>
      <c r="D168" s="232">
        <v>42476</v>
      </c>
      <c r="E168" s="232">
        <v>3432</v>
      </c>
      <c r="F168" s="228">
        <v>105</v>
      </c>
      <c r="G168" s="228">
        <v>0</v>
      </c>
      <c r="H168" s="228">
        <v>0</v>
      </c>
      <c r="I168" s="232">
        <v>184500</v>
      </c>
      <c r="J168" s="232">
        <v>235180</v>
      </c>
      <c r="K168" s="230">
        <v>279000</v>
      </c>
      <c r="L168" s="226">
        <v>0</v>
      </c>
      <c r="Q168" s="187">
        <v>6</v>
      </c>
      <c r="R168" s="193">
        <v>1</v>
      </c>
      <c r="S168" s="193">
        <v>2</v>
      </c>
      <c r="T168" s="193">
        <v>60011</v>
      </c>
      <c r="U168" s="193" t="s">
        <v>720</v>
      </c>
      <c r="V168" s="195">
        <v>143743688</v>
      </c>
      <c r="W168" s="195">
        <v>77858448</v>
      </c>
      <c r="X168" s="195">
        <v>65885240</v>
      </c>
      <c r="Y168" s="194">
        <v>76943058</v>
      </c>
      <c r="AA168">
        <v>49903</v>
      </c>
      <c r="AB168">
        <v>2</v>
      </c>
      <c r="AC168">
        <v>7</v>
      </c>
      <c r="AD168">
        <v>4</v>
      </c>
      <c r="AE168" t="s">
        <v>756</v>
      </c>
    </row>
    <row r="169" spans="1:31">
      <c r="A169" s="228" t="s">
        <v>167</v>
      </c>
      <c r="B169" s="228">
        <v>81</v>
      </c>
      <c r="C169" s="232">
        <v>6280923</v>
      </c>
      <c r="D169" s="232">
        <v>1218033</v>
      </c>
      <c r="E169" s="232">
        <v>70810</v>
      </c>
      <c r="F169" s="232">
        <v>145671</v>
      </c>
      <c r="G169" s="232">
        <v>224493</v>
      </c>
      <c r="H169" s="228">
        <v>0</v>
      </c>
      <c r="I169" s="228">
        <v>0</v>
      </c>
      <c r="J169" s="232">
        <v>7939930</v>
      </c>
      <c r="K169" s="230">
        <v>8004000</v>
      </c>
      <c r="L169" s="230">
        <v>7874089</v>
      </c>
      <c r="Q169" s="187">
        <v>6</v>
      </c>
      <c r="R169" s="193">
        <v>1</v>
      </c>
      <c r="S169" s="193">
        <v>2</v>
      </c>
      <c r="T169" s="193">
        <v>60021</v>
      </c>
      <c r="U169" s="193" t="s">
        <v>722</v>
      </c>
      <c r="V169" s="195">
        <v>2707068</v>
      </c>
      <c r="W169" s="195">
        <v>3315661</v>
      </c>
      <c r="X169" s="195">
        <v>-608593</v>
      </c>
      <c r="Y169" s="194">
        <v>2920736</v>
      </c>
      <c r="AA169">
        <v>49905</v>
      </c>
      <c r="AB169">
        <v>2</v>
      </c>
      <c r="AC169">
        <v>7</v>
      </c>
      <c r="AD169">
        <v>4</v>
      </c>
      <c r="AE169" t="s">
        <v>757</v>
      </c>
    </row>
    <row r="170" spans="1:31">
      <c r="A170" s="228" t="s">
        <v>172</v>
      </c>
      <c r="B170" s="228">
        <v>83</v>
      </c>
      <c r="C170" s="232">
        <v>12624248</v>
      </c>
      <c r="D170" s="232">
        <v>799730</v>
      </c>
      <c r="E170" s="232">
        <v>184383</v>
      </c>
      <c r="F170" s="232">
        <v>137928</v>
      </c>
      <c r="G170" s="232">
        <v>106135</v>
      </c>
      <c r="H170" s="228">
        <v>0</v>
      </c>
      <c r="I170" s="228">
        <v>0</v>
      </c>
      <c r="J170" s="232">
        <v>13852424</v>
      </c>
      <c r="K170" s="230">
        <v>15110000</v>
      </c>
      <c r="L170" s="230">
        <v>17035966</v>
      </c>
      <c r="Q170" s="187">
        <v>6</v>
      </c>
      <c r="R170" s="193">
        <v>1</v>
      </c>
      <c r="S170" s="193">
        <v>2</v>
      </c>
      <c r="T170" s="193">
        <v>61011</v>
      </c>
      <c r="U170" s="193" t="s">
        <v>724</v>
      </c>
      <c r="V170" s="195">
        <v>5976812</v>
      </c>
      <c r="W170" s="195">
        <v>4089127</v>
      </c>
      <c r="X170" s="195">
        <v>1887685</v>
      </c>
      <c r="Y170" s="194">
        <v>3542170</v>
      </c>
      <c r="AA170">
        <v>49906</v>
      </c>
      <c r="AB170">
        <v>2</v>
      </c>
      <c r="AC170">
        <v>7</v>
      </c>
      <c r="AD170">
        <v>4</v>
      </c>
      <c r="AE170" t="s">
        <v>758</v>
      </c>
    </row>
    <row r="171" spans="1:31">
      <c r="A171" s="228" t="s">
        <v>184</v>
      </c>
      <c r="B171" s="228">
        <v>88</v>
      </c>
      <c r="C171" s="232">
        <v>25963291</v>
      </c>
      <c r="D171" s="232">
        <v>1788300</v>
      </c>
      <c r="E171" s="232">
        <v>8714846</v>
      </c>
      <c r="F171" s="232">
        <v>3297012</v>
      </c>
      <c r="G171" s="232">
        <v>1397060</v>
      </c>
      <c r="H171" s="228">
        <v>0</v>
      </c>
      <c r="I171" s="228">
        <v>0</v>
      </c>
      <c r="J171" s="232">
        <v>41160509</v>
      </c>
      <c r="K171" s="230">
        <v>37930000</v>
      </c>
      <c r="L171" s="230">
        <v>39247354</v>
      </c>
      <c r="Q171" s="187">
        <v>6</v>
      </c>
      <c r="R171" s="193">
        <v>1</v>
      </c>
      <c r="S171" s="193">
        <v>2</v>
      </c>
      <c r="T171" s="193">
        <v>61012</v>
      </c>
      <c r="U171" s="193" t="s">
        <v>725</v>
      </c>
      <c r="V171" s="195">
        <v>51715</v>
      </c>
      <c r="W171" s="195">
        <v>59205</v>
      </c>
      <c r="X171" s="195">
        <v>-7490</v>
      </c>
      <c r="Y171" s="194">
        <v>54053</v>
      </c>
      <c r="AA171">
        <v>49999</v>
      </c>
      <c r="AB171">
        <v>2</v>
      </c>
      <c r="AC171">
        <v>7</v>
      </c>
      <c r="AD171">
        <v>4</v>
      </c>
      <c r="AE171" t="s">
        <v>759</v>
      </c>
    </row>
    <row r="172" spans="1:31">
      <c r="A172" s="99" t="s">
        <v>664</v>
      </c>
      <c r="B172" s="97" t="s">
        <v>441</v>
      </c>
      <c r="C172" s="100">
        <f>SUM(C132,C134,C136,C138,C139)</f>
        <v>451376</v>
      </c>
      <c r="D172" s="100">
        <f t="shared" ref="D172:K172" si="0">SUM(D132,D134,D136,D138,D139)</f>
        <v>94016</v>
      </c>
      <c r="E172" s="100">
        <f t="shared" si="0"/>
        <v>1848</v>
      </c>
      <c r="F172" s="100">
        <f t="shared" si="0"/>
        <v>1813</v>
      </c>
      <c r="G172" s="100">
        <f t="shared" si="0"/>
        <v>3582</v>
      </c>
      <c r="H172" s="100">
        <f t="shared" si="0"/>
        <v>0</v>
      </c>
      <c r="I172" s="100">
        <f t="shared" si="0"/>
        <v>0</v>
      </c>
      <c r="J172" s="100">
        <f t="shared" si="0"/>
        <v>552636</v>
      </c>
      <c r="K172" s="100">
        <f t="shared" si="0"/>
        <v>587144</v>
      </c>
      <c r="L172" s="98"/>
      <c r="Q172" s="187">
        <v>6</v>
      </c>
      <c r="R172" s="193">
        <v>1</v>
      </c>
      <c r="S172" s="193">
        <v>2</v>
      </c>
      <c r="T172" s="193">
        <v>61021</v>
      </c>
      <c r="U172" s="193" t="s">
        <v>727</v>
      </c>
      <c r="V172" s="195">
        <v>3268148</v>
      </c>
      <c r="W172" s="195">
        <v>1601990</v>
      </c>
      <c r="X172" s="195">
        <v>1666158</v>
      </c>
      <c r="Y172" s="194">
        <v>1540284</v>
      </c>
      <c r="AB172">
        <v>3</v>
      </c>
      <c r="AC172">
        <v>7</v>
      </c>
      <c r="AD172">
        <v>4</v>
      </c>
      <c r="AE172" t="s">
        <v>760</v>
      </c>
    </row>
    <row r="173" spans="1:31">
      <c r="A173" s="99" t="s">
        <v>666</v>
      </c>
      <c r="B173" s="97" t="s">
        <v>440</v>
      </c>
      <c r="C173" s="100">
        <f>SUM(C122,C131,C143,C163)</f>
        <v>2664380</v>
      </c>
      <c r="D173" s="100">
        <f t="shared" ref="D173:K173" si="1">SUM(D122,D131,D143,D163)</f>
        <v>537594</v>
      </c>
      <c r="E173" s="100">
        <f t="shared" si="1"/>
        <v>53480</v>
      </c>
      <c r="F173" s="100">
        <f t="shared" si="1"/>
        <v>10166</v>
      </c>
      <c r="G173" s="100">
        <f t="shared" si="1"/>
        <v>16499</v>
      </c>
      <c r="H173" s="100">
        <f t="shared" si="1"/>
        <v>0</v>
      </c>
      <c r="I173" s="100">
        <f t="shared" si="1"/>
        <v>0</v>
      </c>
      <c r="J173" s="100">
        <f t="shared" si="1"/>
        <v>3282120</v>
      </c>
      <c r="K173" s="100">
        <f t="shared" si="1"/>
        <v>3642126</v>
      </c>
      <c r="L173" s="98"/>
      <c r="Q173" s="187">
        <v>6</v>
      </c>
      <c r="R173" s="193">
        <v>1</v>
      </c>
      <c r="S173" s="193">
        <v>2</v>
      </c>
      <c r="T173" s="193">
        <v>61022</v>
      </c>
      <c r="U173" s="193" t="s">
        <v>729</v>
      </c>
      <c r="V173" s="195">
        <v>193589</v>
      </c>
      <c r="W173" s="195">
        <v>245348</v>
      </c>
      <c r="X173" s="195">
        <v>-51759</v>
      </c>
      <c r="Y173" s="194">
        <v>192106</v>
      </c>
      <c r="AA173">
        <v>49907</v>
      </c>
      <c r="AB173">
        <v>3</v>
      </c>
      <c r="AC173">
        <v>7</v>
      </c>
      <c r="AD173">
        <v>4</v>
      </c>
      <c r="AE173" t="s">
        <v>761</v>
      </c>
    </row>
    <row r="174" spans="1:31">
      <c r="Q174" s="187">
        <v>6</v>
      </c>
      <c r="R174" s="193">
        <v>1</v>
      </c>
      <c r="S174" s="193">
        <v>2</v>
      </c>
      <c r="T174" s="193">
        <v>61031</v>
      </c>
      <c r="U174" s="193" t="s">
        <v>731</v>
      </c>
      <c r="V174" s="195">
        <v>12635456</v>
      </c>
      <c r="W174" s="195">
        <v>4934774</v>
      </c>
      <c r="X174" s="195">
        <v>7700682</v>
      </c>
      <c r="Y174" s="194">
        <v>5869462</v>
      </c>
      <c r="AA174">
        <v>49908</v>
      </c>
      <c r="AB174">
        <v>3</v>
      </c>
      <c r="AC174">
        <v>7</v>
      </c>
      <c r="AD174">
        <v>4</v>
      </c>
      <c r="AE174" t="s">
        <v>762</v>
      </c>
    </row>
    <row r="175" spans="1:31" ht="15">
      <c r="A175" s="236" t="s">
        <v>197</v>
      </c>
      <c r="B175" s="236" t="s">
        <v>443</v>
      </c>
      <c r="C175" s="236" t="s">
        <v>207</v>
      </c>
      <c r="D175" s="236" t="s">
        <v>444</v>
      </c>
      <c r="E175" s="236" t="s">
        <v>445</v>
      </c>
      <c r="Q175" s="187">
        <v>6</v>
      </c>
      <c r="R175" s="193">
        <v>1</v>
      </c>
      <c r="S175" s="193">
        <v>2</v>
      </c>
      <c r="T175" s="193">
        <v>61034</v>
      </c>
      <c r="U175" s="193" t="s">
        <v>738</v>
      </c>
      <c r="V175" s="195">
        <v>2200</v>
      </c>
      <c r="W175" s="195">
        <v>21800</v>
      </c>
      <c r="X175" s="195">
        <v>-19600</v>
      </c>
      <c r="Y175" s="194">
        <v>16400</v>
      </c>
      <c r="AA175">
        <v>48012</v>
      </c>
      <c r="AB175">
        <v>1</v>
      </c>
      <c r="AC175">
        <v>6</v>
      </c>
      <c r="AD175">
        <v>4</v>
      </c>
      <c r="AE175" t="s">
        <v>715</v>
      </c>
    </row>
    <row r="176" spans="1:31">
      <c r="A176" s="233" t="s">
        <v>12</v>
      </c>
      <c r="B176" s="237">
        <v>13</v>
      </c>
      <c r="C176" s="235">
        <v>38755028</v>
      </c>
      <c r="D176" s="235">
        <v>31276833</v>
      </c>
      <c r="E176" s="235">
        <v>19650560</v>
      </c>
      <c r="Q176" s="187">
        <v>6</v>
      </c>
      <c r="R176" s="193">
        <v>1</v>
      </c>
      <c r="S176" s="193">
        <v>2</v>
      </c>
      <c r="T176" s="193">
        <v>61035</v>
      </c>
      <c r="U176" s="193" t="s">
        <v>740</v>
      </c>
      <c r="V176" s="195">
        <v>38906</v>
      </c>
      <c r="W176" s="195">
        <v>34336</v>
      </c>
      <c r="X176" s="195">
        <v>4570</v>
      </c>
      <c r="Y176" s="194">
        <v>38906</v>
      </c>
      <c r="AA176">
        <v>48013</v>
      </c>
      <c r="AB176">
        <v>1</v>
      </c>
      <c r="AC176">
        <v>6</v>
      </c>
      <c r="AD176">
        <v>4</v>
      </c>
      <c r="AE176" t="s">
        <v>717</v>
      </c>
    </row>
    <row r="177" spans="1:31" ht="15">
      <c r="A177" s="233" t="s">
        <v>15</v>
      </c>
      <c r="B177" s="237">
        <v>14</v>
      </c>
      <c r="C177" s="186"/>
      <c r="D177" s="186"/>
      <c r="E177" s="235">
        <v>208000</v>
      </c>
      <c r="Q177" s="187">
        <v>6</v>
      </c>
      <c r="R177" s="193">
        <v>1</v>
      </c>
      <c r="S177" s="193">
        <v>2</v>
      </c>
      <c r="T177" s="193">
        <v>61041</v>
      </c>
      <c r="U177" s="193" t="s">
        <v>763</v>
      </c>
      <c r="V177" s="195">
        <v>291849</v>
      </c>
      <c r="W177" s="195">
        <v>378266</v>
      </c>
      <c r="X177" s="195">
        <v>-86417</v>
      </c>
      <c r="Y177" s="194">
        <v>193456</v>
      </c>
      <c r="AA177">
        <v>48014</v>
      </c>
      <c r="AB177">
        <v>1</v>
      </c>
      <c r="AC177">
        <v>6</v>
      </c>
      <c r="AD177">
        <v>4</v>
      </c>
      <c r="AE177" t="s">
        <v>719</v>
      </c>
    </row>
    <row r="178" spans="1:31" ht="15">
      <c r="A178" s="233" t="s">
        <v>16</v>
      </c>
      <c r="B178" s="237">
        <v>15</v>
      </c>
      <c r="C178" s="186"/>
      <c r="D178" s="186"/>
      <c r="E178" s="235">
        <v>137000</v>
      </c>
      <c r="Q178" s="187">
        <v>6</v>
      </c>
      <c r="R178" s="193">
        <v>1</v>
      </c>
      <c r="S178" s="193">
        <v>2</v>
      </c>
      <c r="T178" s="193">
        <v>61042</v>
      </c>
      <c r="U178" s="193" t="s">
        <v>764</v>
      </c>
      <c r="V178" s="195">
        <v>24743512</v>
      </c>
      <c r="W178" s="195">
        <v>14775083</v>
      </c>
      <c r="X178" s="195">
        <v>9968429</v>
      </c>
      <c r="Y178" s="194">
        <v>17489791</v>
      </c>
      <c r="AA178">
        <v>48015</v>
      </c>
      <c r="AB178">
        <v>1</v>
      </c>
      <c r="AC178">
        <v>6</v>
      </c>
      <c r="AD178">
        <v>4</v>
      </c>
      <c r="AE178" t="s">
        <v>765</v>
      </c>
    </row>
    <row r="179" spans="1:31">
      <c r="A179" s="233" t="s">
        <v>19</v>
      </c>
      <c r="B179" s="237">
        <v>16</v>
      </c>
      <c r="C179" s="235">
        <v>2185198</v>
      </c>
      <c r="D179" s="235">
        <v>987912</v>
      </c>
      <c r="E179" s="235">
        <v>215690</v>
      </c>
      <c r="Q179" s="187">
        <v>6</v>
      </c>
      <c r="R179" s="193">
        <v>1</v>
      </c>
      <c r="S179" s="193">
        <v>2</v>
      </c>
      <c r="T179" s="193">
        <v>61043</v>
      </c>
      <c r="U179" s="193" t="s">
        <v>749</v>
      </c>
      <c r="V179" s="195">
        <v>14852568</v>
      </c>
      <c r="W179" s="195">
        <v>16422102</v>
      </c>
      <c r="X179" s="195">
        <v>-1569534</v>
      </c>
      <c r="Y179" s="194">
        <v>15954010</v>
      </c>
      <c r="AA179">
        <v>48101</v>
      </c>
      <c r="AB179">
        <v>2</v>
      </c>
      <c r="AC179">
        <v>6</v>
      </c>
      <c r="AD179">
        <v>4</v>
      </c>
      <c r="AE179" t="s">
        <v>766</v>
      </c>
    </row>
    <row r="180" spans="1:31">
      <c r="A180" s="233" t="s">
        <v>23</v>
      </c>
      <c r="B180" s="237">
        <v>17</v>
      </c>
      <c r="C180" s="235">
        <v>15000</v>
      </c>
      <c r="D180" s="235">
        <v>15000</v>
      </c>
      <c r="E180" s="235">
        <v>44200</v>
      </c>
      <c r="Q180" s="187">
        <v>6</v>
      </c>
      <c r="R180" s="193">
        <v>1</v>
      </c>
      <c r="S180" s="193">
        <v>2</v>
      </c>
      <c r="T180" s="193">
        <v>61991</v>
      </c>
      <c r="U180" s="193" t="s">
        <v>753</v>
      </c>
      <c r="V180" s="195">
        <v>5356258</v>
      </c>
      <c r="W180" s="195">
        <v>10122207</v>
      </c>
      <c r="X180" s="195">
        <v>-4765949</v>
      </c>
      <c r="Y180" s="194">
        <v>6206341</v>
      </c>
      <c r="AB180">
        <v>3</v>
      </c>
      <c r="AC180">
        <v>6</v>
      </c>
      <c r="AD180">
        <v>4</v>
      </c>
      <c r="AE180" t="s">
        <v>726</v>
      </c>
    </row>
    <row r="181" spans="1:31">
      <c r="A181" s="233" t="s">
        <v>575</v>
      </c>
      <c r="B181" s="237">
        <v>18</v>
      </c>
      <c r="C181" s="235">
        <v>1894583</v>
      </c>
      <c r="D181" s="235">
        <v>200090</v>
      </c>
      <c r="E181" s="235">
        <v>690458</v>
      </c>
      <c r="Q181" s="187">
        <v>6</v>
      </c>
      <c r="R181" s="193">
        <v>1</v>
      </c>
      <c r="S181" s="193">
        <v>2</v>
      </c>
      <c r="T181" s="193">
        <v>64021</v>
      </c>
      <c r="U181" s="193" t="s">
        <v>767</v>
      </c>
      <c r="V181" s="195">
        <v>2141</v>
      </c>
      <c r="W181" s="195">
        <v>18875</v>
      </c>
      <c r="X181" s="195">
        <v>-16734</v>
      </c>
      <c r="Y181" s="246">
        <v>4163</v>
      </c>
      <c r="AA181">
        <v>48501</v>
      </c>
      <c r="AB181">
        <v>3</v>
      </c>
      <c r="AC181">
        <v>6</v>
      </c>
      <c r="AD181">
        <v>4</v>
      </c>
      <c r="AE181" t="s">
        <v>726</v>
      </c>
    </row>
    <row r="182" spans="1:31">
      <c r="A182" s="233" t="s">
        <v>31</v>
      </c>
      <c r="B182" s="237">
        <v>21</v>
      </c>
      <c r="C182" s="235">
        <v>13608151</v>
      </c>
      <c r="D182" s="235">
        <v>4432953</v>
      </c>
      <c r="E182" s="235">
        <v>6576258</v>
      </c>
      <c r="Q182" s="187">
        <v>6</v>
      </c>
      <c r="R182" s="193">
        <v>1</v>
      </c>
      <c r="S182" s="193">
        <v>3</v>
      </c>
      <c r="T182" s="193">
        <v>60011</v>
      </c>
      <c r="U182" s="193" t="s">
        <v>720</v>
      </c>
      <c r="V182" s="195">
        <v>2805311</v>
      </c>
      <c r="W182" s="195">
        <v>2935311</v>
      </c>
      <c r="X182" s="195">
        <v>-130000</v>
      </c>
      <c r="Y182" s="194">
        <v>2833924</v>
      </c>
      <c r="AC182">
        <v>7</v>
      </c>
      <c r="AD182">
        <v>4</v>
      </c>
      <c r="AE182" t="s">
        <v>768</v>
      </c>
    </row>
    <row r="183" spans="1:31">
      <c r="A183" s="233" t="s">
        <v>35</v>
      </c>
      <c r="B183" s="237">
        <v>22</v>
      </c>
      <c r="C183" s="235">
        <v>16238207</v>
      </c>
      <c r="D183" s="235">
        <v>8570086</v>
      </c>
      <c r="E183" s="235">
        <v>11635577</v>
      </c>
      <c r="Q183" s="187">
        <v>6</v>
      </c>
      <c r="R183" s="193">
        <v>1</v>
      </c>
      <c r="S183" s="193">
        <v>3</v>
      </c>
      <c r="T183" s="193">
        <v>60021</v>
      </c>
      <c r="U183" s="193" t="s">
        <v>722</v>
      </c>
      <c r="V183" s="195">
        <v>5641</v>
      </c>
      <c r="W183" s="195">
        <v>6574</v>
      </c>
      <c r="X183" s="193">
        <v>-933</v>
      </c>
      <c r="Y183" s="246">
        <v>7366</v>
      </c>
      <c r="AB183">
        <v>1</v>
      </c>
      <c r="AC183">
        <v>7</v>
      </c>
      <c r="AD183">
        <v>4</v>
      </c>
      <c r="AE183" t="s">
        <v>732</v>
      </c>
    </row>
    <row r="184" spans="1:31">
      <c r="A184" s="233" t="s">
        <v>39</v>
      </c>
      <c r="B184" s="237">
        <v>23</v>
      </c>
      <c r="C184" s="235">
        <v>16079981</v>
      </c>
      <c r="D184" s="235">
        <v>8548357</v>
      </c>
      <c r="E184" s="235">
        <v>9089225</v>
      </c>
      <c r="Q184" s="187">
        <v>6</v>
      </c>
      <c r="R184" s="193">
        <v>1</v>
      </c>
      <c r="S184" s="193">
        <v>3</v>
      </c>
      <c r="T184" s="193">
        <v>61011</v>
      </c>
      <c r="U184" s="193" t="s">
        <v>724</v>
      </c>
      <c r="V184" s="195">
        <v>19385</v>
      </c>
      <c r="W184" s="195">
        <v>17856</v>
      </c>
      <c r="X184" s="195">
        <v>1529</v>
      </c>
      <c r="Y184" s="194">
        <v>11710</v>
      </c>
      <c r="AA184">
        <v>49011</v>
      </c>
      <c r="AB184">
        <v>1</v>
      </c>
      <c r="AC184">
        <v>7</v>
      </c>
      <c r="AD184">
        <v>4</v>
      </c>
      <c r="AE184" t="s">
        <v>735</v>
      </c>
    </row>
    <row r="185" spans="1:31">
      <c r="A185" s="233" t="s">
        <v>42</v>
      </c>
      <c r="B185" s="237">
        <v>24</v>
      </c>
      <c r="C185" s="235">
        <v>398945</v>
      </c>
      <c r="D185" s="235">
        <v>181466</v>
      </c>
      <c r="E185" s="235">
        <v>137191</v>
      </c>
      <c r="Q185" s="187">
        <v>6</v>
      </c>
      <c r="R185" s="193">
        <v>1</v>
      </c>
      <c r="S185" s="193">
        <v>3</v>
      </c>
      <c r="T185" s="193">
        <v>61021</v>
      </c>
      <c r="U185" s="193" t="s">
        <v>727</v>
      </c>
      <c r="V185" s="195">
        <v>7887</v>
      </c>
      <c r="W185" s="195">
        <v>6124</v>
      </c>
      <c r="X185" s="195">
        <v>1763</v>
      </c>
      <c r="Y185" s="246">
        <v>4685</v>
      </c>
      <c r="AA185">
        <v>49021</v>
      </c>
      <c r="AB185">
        <v>1</v>
      </c>
      <c r="AC185">
        <v>7</v>
      </c>
      <c r="AD185">
        <v>4</v>
      </c>
      <c r="AE185" t="s">
        <v>737</v>
      </c>
    </row>
    <row r="186" spans="1:31" ht="15">
      <c r="A186" s="233" t="s">
        <v>488</v>
      </c>
      <c r="B186" s="237">
        <v>26</v>
      </c>
      <c r="C186" s="235">
        <v>11020786</v>
      </c>
      <c r="D186" s="235">
        <v>6911289</v>
      </c>
      <c r="E186" s="235">
        <v>6154567</v>
      </c>
      <c r="Q186" s="187">
        <v>6</v>
      </c>
      <c r="R186" s="193">
        <v>1</v>
      </c>
      <c r="S186" s="193">
        <v>3</v>
      </c>
      <c r="T186" s="193">
        <v>61022</v>
      </c>
      <c r="U186" s="193" t="s">
        <v>729</v>
      </c>
      <c r="V186" s="193">
        <v>300</v>
      </c>
      <c r="W186" s="193">
        <v>300</v>
      </c>
      <c r="X186" s="193">
        <v>0</v>
      </c>
      <c r="Y186" s="186"/>
      <c r="AA186">
        <v>49031</v>
      </c>
      <c r="AB186">
        <v>1</v>
      </c>
      <c r="AC186">
        <v>7</v>
      </c>
      <c r="AD186">
        <v>4</v>
      </c>
      <c r="AE186" t="s">
        <v>739</v>
      </c>
    </row>
    <row r="187" spans="1:31">
      <c r="A187" s="233" t="s">
        <v>50</v>
      </c>
      <c r="B187" s="237">
        <v>28</v>
      </c>
      <c r="C187" s="235">
        <v>296478</v>
      </c>
      <c r="D187" s="235">
        <v>261070</v>
      </c>
      <c r="E187" s="235">
        <v>124662</v>
      </c>
      <c r="Q187" s="187">
        <v>6</v>
      </c>
      <c r="R187" s="193">
        <v>1</v>
      </c>
      <c r="S187" s="193">
        <v>3</v>
      </c>
      <c r="T187" s="193">
        <v>61031</v>
      </c>
      <c r="U187" s="193" t="s">
        <v>731</v>
      </c>
      <c r="V187" s="195">
        <v>1345</v>
      </c>
      <c r="W187" s="193">
        <v>349</v>
      </c>
      <c r="X187" s="193">
        <v>996</v>
      </c>
      <c r="Y187" s="246">
        <v>2136</v>
      </c>
      <c r="AA187">
        <v>49051</v>
      </c>
      <c r="AB187">
        <v>1</v>
      </c>
      <c r="AC187">
        <v>7</v>
      </c>
      <c r="AD187">
        <v>4</v>
      </c>
      <c r="AE187" t="s">
        <v>741</v>
      </c>
    </row>
    <row r="188" spans="1:31" ht="15">
      <c r="A188" s="233" t="s">
        <v>491</v>
      </c>
      <c r="B188" s="237">
        <v>29</v>
      </c>
      <c r="C188" s="235">
        <v>2049023</v>
      </c>
      <c r="D188" s="235">
        <v>970328</v>
      </c>
      <c r="E188" s="235">
        <v>535785</v>
      </c>
      <c r="Q188" s="187">
        <v>6</v>
      </c>
      <c r="R188" s="193">
        <v>1</v>
      </c>
      <c r="S188" s="193">
        <v>3</v>
      </c>
      <c r="T188" s="193">
        <v>61991</v>
      </c>
      <c r="U188" s="193" t="s">
        <v>753</v>
      </c>
      <c r="V188" s="240"/>
      <c r="W188" s="195">
        <v>3400</v>
      </c>
      <c r="X188" s="195">
        <v>-3400</v>
      </c>
      <c r="Y188" s="194">
        <v>10900</v>
      </c>
      <c r="AA188">
        <v>49052</v>
      </c>
      <c r="AB188">
        <v>1</v>
      </c>
      <c r="AC188">
        <v>7</v>
      </c>
      <c r="AD188">
        <v>4</v>
      </c>
      <c r="AE188" t="s">
        <v>743</v>
      </c>
    </row>
    <row r="189" spans="1:31">
      <c r="A189" s="233" t="s">
        <v>62</v>
      </c>
      <c r="B189" s="237">
        <v>34</v>
      </c>
      <c r="C189" s="235">
        <v>13482609</v>
      </c>
      <c r="D189" s="235">
        <v>4793449</v>
      </c>
      <c r="E189" s="235">
        <v>9157618</v>
      </c>
      <c r="Q189" s="187">
        <v>6</v>
      </c>
      <c r="R189" s="193">
        <v>1</v>
      </c>
      <c r="S189" s="193">
        <v>4</v>
      </c>
      <c r="T189" s="193">
        <v>60011</v>
      </c>
      <c r="U189" s="193" t="s">
        <v>720</v>
      </c>
      <c r="V189" s="195">
        <v>43451</v>
      </c>
      <c r="W189" s="195">
        <v>19594</v>
      </c>
      <c r="X189" s="195">
        <v>23857</v>
      </c>
      <c r="Y189" s="194">
        <v>334286</v>
      </c>
      <c r="AA189">
        <v>49061</v>
      </c>
      <c r="AB189">
        <v>1</v>
      </c>
      <c r="AC189">
        <v>7</v>
      </c>
      <c r="AD189">
        <v>4</v>
      </c>
      <c r="AE189" t="s">
        <v>745</v>
      </c>
    </row>
    <row r="190" spans="1:31">
      <c r="A190" s="233" t="s">
        <v>67</v>
      </c>
      <c r="B190" s="237">
        <v>36</v>
      </c>
      <c r="C190" s="235">
        <v>171582617</v>
      </c>
      <c r="D190" s="235">
        <v>141827915</v>
      </c>
      <c r="E190" s="235">
        <v>120389470</v>
      </c>
      <c r="Q190" s="187">
        <v>6</v>
      </c>
      <c r="R190" s="193">
        <v>1</v>
      </c>
      <c r="S190" s="193">
        <v>4</v>
      </c>
      <c r="T190" s="193">
        <v>60021</v>
      </c>
      <c r="U190" s="193" t="s">
        <v>722</v>
      </c>
      <c r="V190" s="195">
        <v>2297</v>
      </c>
      <c r="W190" s="193">
        <v>693</v>
      </c>
      <c r="X190" s="195">
        <v>1604</v>
      </c>
      <c r="Y190" s="246">
        <v>2552</v>
      </c>
      <c r="AB190">
        <v>2</v>
      </c>
      <c r="AC190">
        <v>7</v>
      </c>
      <c r="AD190">
        <v>4</v>
      </c>
      <c r="AE190" t="s">
        <v>769</v>
      </c>
    </row>
    <row r="191" spans="1:31">
      <c r="A191" s="233" t="s">
        <v>77</v>
      </c>
      <c r="B191" s="237">
        <v>41</v>
      </c>
      <c r="C191" s="235">
        <v>900753</v>
      </c>
      <c r="D191" s="235">
        <v>211391</v>
      </c>
      <c r="E191" s="235">
        <v>278975</v>
      </c>
      <c r="Q191" s="187">
        <v>6</v>
      </c>
      <c r="R191" s="193">
        <v>1</v>
      </c>
      <c r="S191" s="193">
        <v>4</v>
      </c>
      <c r="T191" s="193">
        <v>61011</v>
      </c>
      <c r="U191" s="193" t="s">
        <v>724</v>
      </c>
      <c r="V191" s="195">
        <v>4403</v>
      </c>
      <c r="W191" s="195">
        <v>1907</v>
      </c>
      <c r="X191" s="195">
        <v>2496</v>
      </c>
      <c r="Y191" s="246">
        <v>4559</v>
      </c>
      <c r="AA191">
        <v>31012</v>
      </c>
      <c r="AB191">
        <v>2</v>
      </c>
      <c r="AC191">
        <v>7</v>
      </c>
      <c r="AD191">
        <v>4</v>
      </c>
      <c r="AE191" t="s">
        <v>750</v>
      </c>
    </row>
    <row r="192" spans="1:31">
      <c r="A192" s="233" t="s">
        <v>87</v>
      </c>
      <c r="B192" s="237">
        <v>46</v>
      </c>
      <c r="C192" s="235">
        <v>119104897</v>
      </c>
      <c r="D192" s="235">
        <v>86617663</v>
      </c>
      <c r="E192" s="235">
        <v>90937940</v>
      </c>
      <c r="Q192" s="187">
        <v>6</v>
      </c>
      <c r="R192" s="193">
        <v>1</v>
      </c>
      <c r="S192" s="193">
        <v>4</v>
      </c>
      <c r="T192" s="193">
        <v>61021</v>
      </c>
      <c r="U192" s="193" t="s">
        <v>727</v>
      </c>
      <c r="V192" s="195">
        <v>1536</v>
      </c>
      <c r="W192" s="193">
        <v>693</v>
      </c>
      <c r="X192" s="193">
        <v>843</v>
      </c>
      <c r="Y192" s="246">
        <v>1707</v>
      </c>
      <c r="AA192">
        <v>49062</v>
      </c>
      <c r="AB192">
        <v>2</v>
      </c>
      <c r="AC192">
        <v>7</v>
      </c>
      <c r="AD192">
        <v>4</v>
      </c>
      <c r="AE192" t="s">
        <v>770</v>
      </c>
    </row>
    <row r="193" spans="1:31">
      <c r="A193" s="233" t="s">
        <v>92</v>
      </c>
      <c r="B193" s="237">
        <v>48</v>
      </c>
      <c r="C193" s="235">
        <v>8478946</v>
      </c>
      <c r="D193" s="235">
        <v>4039329</v>
      </c>
      <c r="E193" s="235">
        <v>3702149</v>
      </c>
      <c r="Q193" s="187">
        <v>6</v>
      </c>
      <c r="R193" s="193">
        <v>1</v>
      </c>
      <c r="S193" s="193">
        <v>5</v>
      </c>
      <c r="T193" s="193">
        <v>61051</v>
      </c>
      <c r="U193" s="193" t="s">
        <v>771</v>
      </c>
      <c r="V193" s="195">
        <v>122559</v>
      </c>
      <c r="W193" s="195">
        <v>126184</v>
      </c>
      <c r="X193" s="195">
        <v>-3625</v>
      </c>
      <c r="Y193" s="194">
        <v>177962</v>
      </c>
      <c r="AA193">
        <v>49901</v>
      </c>
      <c r="AB193">
        <v>2</v>
      </c>
      <c r="AC193">
        <v>7</v>
      </c>
      <c r="AD193">
        <v>4</v>
      </c>
      <c r="AE193" t="s">
        <v>752</v>
      </c>
    </row>
    <row r="194" spans="1:31" ht="15">
      <c r="A194" s="233" t="s">
        <v>97</v>
      </c>
      <c r="B194" s="237">
        <v>50</v>
      </c>
      <c r="C194" s="235">
        <v>6000000</v>
      </c>
      <c r="D194" s="235">
        <v>5953424</v>
      </c>
      <c r="E194" s="235">
        <v>1941835</v>
      </c>
      <c r="Q194" s="187">
        <v>6</v>
      </c>
      <c r="R194" s="193">
        <v>1</v>
      </c>
      <c r="S194" s="193">
        <v>5</v>
      </c>
      <c r="T194" s="193">
        <v>61052</v>
      </c>
      <c r="U194" s="193" t="s">
        <v>772</v>
      </c>
      <c r="V194" s="195">
        <v>2950</v>
      </c>
      <c r="W194" s="240"/>
      <c r="X194" s="195">
        <v>2950</v>
      </c>
      <c r="Y194" s="186"/>
      <c r="AA194">
        <v>49902</v>
      </c>
      <c r="AB194">
        <v>2</v>
      </c>
      <c r="AC194">
        <v>7</v>
      </c>
      <c r="AD194">
        <v>4</v>
      </c>
      <c r="AE194" t="s">
        <v>754</v>
      </c>
    </row>
    <row r="195" spans="1:31" ht="15">
      <c r="A195" s="233" t="s">
        <v>102</v>
      </c>
      <c r="B195" s="237"/>
      <c r="C195" s="186"/>
      <c r="D195" s="186"/>
      <c r="E195" s="235">
        <v>288856</v>
      </c>
      <c r="Q195" s="187">
        <v>6</v>
      </c>
      <c r="R195" s="193">
        <v>1</v>
      </c>
      <c r="S195" s="193">
        <v>5</v>
      </c>
      <c r="T195" s="193">
        <v>62011</v>
      </c>
      <c r="U195" s="193" t="s">
        <v>773</v>
      </c>
      <c r="V195" s="194">
        <v>7163308</v>
      </c>
      <c r="W195" s="195">
        <v>9262210</v>
      </c>
      <c r="X195" s="195">
        <v>-2098902</v>
      </c>
      <c r="Y195" s="194">
        <v>8336543</v>
      </c>
      <c r="AA195">
        <v>49903</v>
      </c>
      <c r="AB195">
        <v>2</v>
      </c>
      <c r="AC195">
        <v>7</v>
      </c>
      <c r="AD195">
        <v>4</v>
      </c>
      <c r="AE195" t="s">
        <v>756</v>
      </c>
    </row>
    <row r="196" spans="1:31" ht="15">
      <c r="A196" s="233" t="s">
        <v>633</v>
      </c>
      <c r="B196" s="237">
        <v>55</v>
      </c>
      <c r="C196" s="235">
        <v>1432483</v>
      </c>
      <c r="D196" s="235">
        <v>1091600</v>
      </c>
      <c r="E196" s="186"/>
      <c r="Q196" s="187">
        <v>6</v>
      </c>
      <c r="R196" s="193">
        <v>1</v>
      </c>
      <c r="S196" s="193">
        <v>5</v>
      </c>
      <c r="T196" s="193">
        <v>62012</v>
      </c>
      <c r="U196" s="193" t="s">
        <v>774</v>
      </c>
      <c r="V196" s="194">
        <v>20550</v>
      </c>
      <c r="W196" s="193">
        <v>36</v>
      </c>
      <c r="X196" s="195">
        <v>20514</v>
      </c>
      <c r="Y196" s="188">
        <v>734</v>
      </c>
      <c r="AA196">
        <v>49999</v>
      </c>
      <c r="AB196">
        <v>2</v>
      </c>
      <c r="AC196">
        <v>7</v>
      </c>
      <c r="AD196">
        <v>4</v>
      </c>
      <c r="AE196" t="s">
        <v>759</v>
      </c>
    </row>
    <row r="197" spans="1:31">
      <c r="A197" s="233" t="s">
        <v>110</v>
      </c>
      <c r="B197" s="237">
        <v>59</v>
      </c>
      <c r="C197" s="235">
        <v>200000</v>
      </c>
      <c r="D197" s="235">
        <v>114432</v>
      </c>
      <c r="E197" s="235">
        <v>113684</v>
      </c>
      <c r="Q197" s="187">
        <v>6</v>
      </c>
      <c r="R197" s="193">
        <v>1</v>
      </c>
      <c r="S197" s="193">
        <v>5</v>
      </c>
      <c r="T197" s="193">
        <v>62014</v>
      </c>
      <c r="U197" s="193" t="s">
        <v>775</v>
      </c>
      <c r="V197" s="194">
        <v>18495</v>
      </c>
      <c r="W197" s="195">
        <v>4180</v>
      </c>
      <c r="X197" s="195">
        <v>14315</v>
      </c>
      <c r="Y197" s="194">
        <v>30049</v>
      </c>
    </row>
    <row r="198" spans="1:31">
      <c r="A198" s="233" t="s">
        <v>113</v>
      </c>
      <c r="B198" s="237">
        <v>60</v>
      </c>
      <c r="C198" s="235">
        <v>146536854</v>
      </c>
      <c r="D198" s="235">
        <v>100302253</v>
      </c>
      <c r="E198" s="235">
        <v>112090556</v>
      </c>
      <c r="Q198" s="187">
        <v>6</v>
      </c>
      <c r="R198" s="193">
        <v>1</v>
      </c>
      <c r="S198" s="193">
        <v>5</v>
      </c>
      <c r="T198" s="193">
        <v>62024</v>
      </c>
      <c r="U198" s="193" t="s">
        <v>776</v>
      </c>
      <c r="V198" s="194">
        <v>107348</v>
      </c>
      <c r="W198" s="195">
        <v>68242</v>
      </c>
      <c r="X198" s="195">
        <v>39106</v>
      </c>
      <c r="Y198" s="194">
        <v>89678</v>
      </c>
      <c r="AA198" t="s">
        <v>450</v>
      </c>
      <c r="AE198" t="s">
        <v>451</v>
      </c>
    </row>
    <row r="199" spans="1:31">
      <c r="A199" s="233" t="s">
        <v>123</v>
      </c>
      <c r="B199" s="237">
        <v>65</v>
      </c>
      <c r="C199" s="235">
        <v>12647048</v>
      </c>
      <c r="D199" s="235">
        <v>7511345</v>
      </c>
      <c r="E199" s="235">
        <v>10218255</v>
      </c>
      <c r="Q199" s="187">
        <v>6</v>
      </c>
      <c r="R199" s="193">
        <v>1</v>
      </c>
      <c r="S199" s="193">
        <v>5</v>
      </c>
      <c r="T199" s="193">
        <v>74021</v>
      </c>
      <c r="U199" s="193" t="s">
        <v>777</v>
      </c>
      <c r="V199" s="194">
        <v>15074</v>
      </c>
      <c r="W199" s="195">
        <v>12118</v>
      </c>
      <c r="X199" s="195">
        <v>2956</v>
      </c>
      <c r="Y199" s="194">
        <v>18827</v>
      </c>
      <c r="AA199" t="s">
        <v>198</v>
      </c>
    </row>
    <row r="200" spans="1:31" ht="15">
      <c r="A200" s="233" t="s">
        <v>127</v>
      </c>
      <c r="B200" s="237">
        <v>66</v>
      </c>
      <c r="C200" s="235">
        <v>10208947</v>
      </c>
      <c r="D200" s="235">
        <v>4650195</v>
      </c>
      <c r="E200" s="235">
        <v>19073668</v>
      </c>
      <c r="Q200" s="187">
        <v>6</v>
      </c>
      <c r="R200" s="193">
        <v>1</v>
      </c>
      <c r="S200" s="193">
        <v>5</v>
      </c>
      <c r="T200" s="193">
        <v>74022</v>
      </c>
      <c r="U200" s="193" t="s">
        <v>778</v>
      </c>
      <c r="V200" s="186"/>
      <c r="W200" s="195">
        <v>14515</v>
      </c>
      <c r="X200" s="195">
        <v>-14515</v>
      </c>
      <c r="Y200" s="186"/>
      <c r="AA200" t="s">
        <v>459</v>
      </c>
      <c r="AB200" t="s">
        <v>460</v>
      </c>
      <c r="AC200" t="s">
        <v>461</v>
      </c>
      <c r="AD200" t="s">
        <v>462</v>
      </c>
    </row>
    <row r="201" spans="1:31">
      <c r="A201" s="233" t="s">
        <v>131</v>
      </c>
      <c r="B201" s="237">
        <v>67</v>
      </c>
      <c r="C201" s="235">
        <v>465611</v>
      </c>
      <c r="D201" s="235">
        <v>237637</v>
      </c>
      <c r="E201" s="235">
        <v>94389</v>
      </c>
      <c r="Q201" s="187">
        <v>6</v>
      </c>
      <c r="R201" s="193">
        <v>1</v>
      </c>
      <c r="S201" s="193">
        <v>6</v>
      </c>
      <c r="T201" s="193">
        <v>61051</v>
      </c>
      <c r="U201" s="193" t="s">
        <v>771</v>
      </c>
      <c r="V201" s="194">
        <v>11013580</v>
      </c>
      <c r="W201" s="195">
        <v>12161086</v>
      </c>
      <c r="X201" s="195">
        <v>-1147506</v>
      </c>
      <c r="Y201" s="194">
        <v>11227181</v>
      </c>
      <c r="AA201" t="s">
        <v>259</v>
      </c>
      <c r="AB201" t="s">
        <v>464</v>
      </c>
      <c r="AC201" t="s">
        <v>465</v>
      </c>
      <c r="AD201" t="s">
        <v>466</v>
      </c>
    </row>
    <row r="202" spans="1:31">
      <c r="A202" s="233" t="s">
        <v>137</v>
      </c>
      <c r="B202" s="237">
        <v>70</v>
      </c>
      <c r="C202" s="235">
        <v>3000000</v>
      </c>
      <c r="D202" s="235">
        <v>3000000</v>
      </c>
      <c r="E202" s="235">
        <v>6000000</v>
      </c>
      <c r="Q202" s="187">
        <v>6</v>
      </c>
      <c r="R202" s="193">
        <v>1</v>
      </c>
      <c r="S202" s="193">
        <v>6</v>
      </c>
      <c r="T202" s="193">
        <v>61052</v>
      </c>
      <c r="U202" s="193" t="s">
        <v>772</v>
      </c>
      <c r="V202" s="194">
        <v>1000</v>
      </c>
      <c r="W202" s="195">
        <v>1200</v>
      </c>
      <c r="X202" s="193">
        <v>-200</v>
      </c>
      <c r="Y202" s="188">
        <v>684</v>
      </c>
      <c r="AC202">
        <v>1</v>
      </c>
      <c r="AD202">
        <v>6</v>
      </c>
      <c r="AE202" t="s">
        <v>779</v>
      </c>
    </row>
    <row r="203" spans="1:31">
      <c r="A203" s="233" t="s">
        <v>141</v>
      </c>
      <c r="B203" s="237">
        <v>72</v>
      </c>
      <c r="C203" s="235">
        <v>859506</v>
      </c>
      <c r="D203" s="235">
        <v>134694</v>
      </c>
      <c r="E203" s="235">
        <v>213833</v>
      </c>
      <c r="Q203" s="187">
        <v>6</v>
      </c>
      <c r="R203" s="193">
        <v>1</v>
      </c>
      <c r="S203" s="193">
        <v>6</v>
      </c>
      <c r="T203" s="193">
        <v>61059</v>
      </c>
      <c r="U203" s="193" t="s">
        <v>780</v>
      </c>
      <c r="V203" s="194">
        <v>191415</v>
      </c>
      <c r="W203" s="195">
        <v>215622</v>
      </c>
      <c r="X203" s="195">
        <v>-24207</v>
      </c>
      <c r="Y203" s="194">
        <v>230994</v>
      </c>
      <c r="AB203">
        <v>1</v>
      </c>
      <c r="AC203">
        <v>1</v>
      </c>
      <c r="AD203">
        <v>6</v>
      </c>
      <c r="AE203" t="s">
        <v>781</v>
      </c>
    </row>
    <row r="204" spans="1:31" ht="15">
      <c r="A204" s="233" t="s">
        <v>531</v>
      </c>
      <c r="B204" s="237">
        <v>73</v>
      </c>
      <c r="C204" s="235">
        <v>6287379</v>
      </c>
      <c r="D204" s="235">
        <v>4768215</v>
      </c>
      <c r="E204" s="235">
        <v>1449195</v>
      </c>
      <c r="Q204" s="187">
        <v>6</v>
      </c>
      <c r="R204" s="193">
        <v>1</v>
      </c>
      <c r="S204" s="193">
        <v>6</v>
      </c>
      <c r="T204" s="193">
        <v>61992</v>
      </c>
      <c r="U204" s="193" t="s">
        <v>782</v>
      </c>
      <c r="V204" s="186"/>
      <c r="W204" s="240"/>
      <c r="X204" s="193">
        <v>0</v>
      </c>
      <c r="Y204" s="186"/>
      <c r="AA204">
        <v>60011</v>
      </c>
      <c r="AB204">
        <v>1</v>
      </c>
      <c r="AC204">
        <v>1</v>
      </c>
      <c r="AD204">
        <v>6</v>
      </c>
      <c r="AE204" t="s">
        <v>783</v>
      </c>
    </row>
    <row r="205" spans="1:31">
      <c r="A205" s="233" t="s">
        <v>153</v>
      </c>
      <c r="B205" s="237">
        <v>76</v>
      </c>
      <c r="C205" s="235">
        <v>236087</v>
      </c>
      <c r="D205" s="235">
        <v>123848</v>
      </c>
      <c r="E205" s="235">
        <v>184630</v>
      </c>
      <c r="Q205" s="187">
        <v>6</v>
      </c>
      <c r="R205" s="193">
        <v>1</v>
      </c>
      <c r="S205" s="193">
        <v>6</v>
      </c>
      <c r="T205" s="193">
        <v>62011</v>
      </c>
      <c r="U205" s="193" t="s">
        <v>773</v>
      </c>
      <c r="V205" s="194">
        <v>7882087</v>
      </c>
      <c r="W205" s="195">
        <v>8145482</v>
      </c>
      <c r="X205" s="195">
        <v>-263395</v>
      </c>
      <c r="Y205" s="194">
        <v>9399710</v>
      </c>
      <c r="AA205">
        <v>60021</v>
      </c>
      <c r="AB205">
        <v>1</v>
      </c>
      <c r="AC205">
        <v>1</v>
      </c>
      <c r="AD205">
        <v>6</v>
      </c>
      <c r="AE205" t="s">
        <v>784</v>
      </c>
    </row>
    <row r="206" spans="1:31" ht="15">
      <c r="A206" s="233" t="s">
        <v>654</v>
      </c>
      <c r="B206" s="237">
        <v>77</v>
      </c>
      <c r="C206" s="235">
        <v>1588824</v>
      </c>
      <c r="D206" s="235">
        <v>1037004</v>
      </c>
      <c r="E206" s="235">
        <v>2608839</v>
      </c>
      <c r="Q206" s="187">
        <v>6</v>
      </c>
      <c r="R206" s="193">
        <v>1</v>
      </c>
      <c r="S206" s="193">
        <v>6</v>
      </c>
      <c r="T206" s="193">
        <v>62012</v>
      </c>
      <c r="U206" s="193" t="s">
        <v>774</v>
      </c>
      <c r="V206" s="194">
        <v>1142</v>
      </c>
      <c r="W206" s="240"/>
      <c r="X206" s="195">
        <v>1142</v>
      </c>
      <c r="Y206" s="188">
        <v>393</v>
      </c>
      <c r="AA206">
        <v>61011</v>
      </c>
      <c r="AB206">
        <v>1</v>
      </c>
      <c r="AC206">
        <v>1</v>
      </c>
      <c r="AD206">
        <v>6</v>
      </c>
      <c r="AE206" t="s">
        <v>785</v>
      </c>
    </row>
    <row r="207" spans="1:31" ht="15">
      <c r="A207" s="233" t="s">
        <v>161</v>
      </c>
      <c r="B207" s="237">
        <v>78</v>
      </c>
      <c r="C207" s="235">
        <v>2314215</v>
      </c>
      <c r="D207" s="235">
        <v>543113</v>
      </c>
      <c r="E207" s="235">
        <v>1776817</v>
      </c>
      <c r="Q207" s="187">
        <v>6</v>
      </c>
      <c r="R207" s="193">
        <v>1</v>
      </c>
      <c r="S207" s="193">
        <v>6</v>
      </c>
      <c r="T207" s="193">
        <v>62014</v>
      </c>
      <c r="U207" s="193" t="s">
        <v>775</v>
      </c>
      <c r="V207" s="194">
        <v>1116</v>
      </c>
      <c r="W207" s="240"/>
      <c r="X207" s="195">
        <v>1116</v>
      </c>
      <c r="Y207" s="194">
        <v>2119</v>
      </c>
      <c r="AA207">
        <v>61012</v>
      </c>
      <c r="AB207">
        <v>1</v>
      </c>
      <c r="AC207">
        <v>1</v>
      </c>
      <c r="AD207">
        <v>6</v>
      </c>
      <c r="AE207" t="s">
        <v>786</v>
      </c>
    </row>
    <row r="208" spans="1:31">
      <c r="A208" s="233" t="s">
        <v>167</v>
      </c>
      <c r="B208" s="237">
        <v>81</v>
      </c>
      <c r="C208" s="235">
        <v>2500000</v>
      </c>
      <c r="D208" s="235">
        <v>2483482</v>
      </c>
      <c r="E208" s="235">
        <v>1255961</v>
      </c>
      <c r="Q208" s="187">
        <v>6</v>
      </c>
      <c r="R208" s="193">
        <v>1</v>
      </c>
      <c r="S208" s="193">
        <v>6</v>
      </c>
      <c r="T208" s="193">
        <v>62024</v>
      </c>
      <c r="U208" s="193" t="s">
        <v>776</v>
      </c>
      <c r="V208" s="194">
        <v>68282</v>
      </c>
      <c r="W208" s="195">
        <v>34658</v>
      </c>
      <c r="X208" s="195">
        <v>33624</v>
      </c>
      <c r="Y208" s="194">
        <v>38484</v>
      </c>
      <c r="AA208">
        <v>61021</v>
      </c>
      <c r="AB208">
        <v>1</v>
      </c>
      <c r="AC208">
        <v>1</v>
      </c>
      <c r="AD208">
        <v>6</v>
      </c>
      <c r="AE208" t="s">
        <v>787</v>
      </c>
    </row>
    <row r="209" spans="1:31">
      <c r="A209" s="233" t="s">
        <v>172</v>
      </c>
      <c r="B209" s="237">
        <v>83</v>
      </c>
      <c r="C209" s="235">
        <v>3474254</v>
      </c>
      <c r="D209" s="235">
        <v>1648470</v>
      </c>
      <c r="E209" s="235">
        <v>1626679</v>
      </c>
      <c r="Q209" s="187">
        <v>6</v>
      </c>
      <c r="R209" s="193">
        <v>1</v>
      </c>
      <c r="S209" s="193">
        <v>6</v>
      </c>
      <c r="T209" s="193">
        <v>64021</v>
      </c>
      <c r="U209" s="193" t="s">
        <v>767</v>
      </c>
      <c r="V209" s="194">
        <v>4480766</v>
      </c>
      <c r="W209" s="195">
        <v>5047424</v>
      </c>
      <c r="X209" s="195">
        <v>-566658</v>
      </c>
      <c r="Y209" s="194">
        <v>4904193</v>
      </c>
      <c r="AA209">
        <v>61022</v>
      </c>
      <c r="AB209">
        <v>1</v>
      </c>
      <c r="AC209">
        <v>1</v>
      </c>
      <c r="AD209">
        <v>6</v>
      </c>
      <c r="AE209" t="s">
        <v>788</v>
      </c>
    </row>
    <row r="210" spans="1:31">
      <c r="A210" s="233" t="s">
        <v>184</v>
      </c>
      <c r="B210" s="237">
        <v>88</v>
      </c>
      <c r="C210" s="234">
        <v>16157590</v>
      </c>
      <c r="D210" s="234">
        <v>10234270</v>
      </c>
      <c r="E210" s="234">
        <v>9702410</v>
      </c>
      <c r="Q210" s="187">
        <v>6</v>
      </c>
      <c r="R210" s="193">
        <v>1</v>
      </c>
      <c r="S210" s="193">
        <v>6</v>
      </c>
      <c r="T210" s="193">
        <v>64022</v>
      </c>
      <c r="U210" s="193" t="s">
        <v>789</v>
      </c>
      <c r="V210" s="187">
        <v>226</v>
      </c>
      <c r="W210" s="193">
        <v>190</v>
      </c>
      <c r="X210" s="193">
        <v>36</v>
      </c>
      <c r="Y210" s="194">
        <v>1479</v>
      </c>
      <c r="AA210">
        <v>61031</v>
      </c>
      <c r="AB210">
        <v>1</v>
      </c>
      <c r="AC210">
        <v>1</v>
      </c>
      <c r="AD210">
        <v>6</v>
      </c>
      <c r="AE210" t="s">
        <v>790</v>
      </c>
    </row>
    <row r="211" spans="1:31">
      <c r="Q211" s="187">
        <v>6</v>
      </c>
      <c r="R211" s="193">
        <v>1</v>
      </c>
      <c r="S211" s="193">
        <v>6</v>
      </c>
      <c r="T211" s="193">
        <v>74021</v>
      </c>
      <c r="U211" s="193" t="s">
        <v>777</v>
      </c>
      <c r="V211" s="194">
        <v>6472</v>
      </c>
      <c r="W211" s="195">
        <v>10518</v>
      </c>
      <c r="X211" s="195">
        <v>-4046</v>
      </c>
      <c r="Y211" s="194">
        <v>6216</v>
      </c>
      <c r="AA211">
        <v>61032</v>
      </c>
      <c r="AB211">
        <v>1</v>
      </c>
      <c r="AC211">
        <v>1</v>
      </c>
      <c r="AD211">
        <v>6</v>
      </c>
      <c r="AE211" t="s">
        <v>791</v>
      </c>
    </row>
    <row r="212" spans="1:31">
      <c r="Q212" s="187">
        <v>6</v>
      </c>
      <c r="R212" s="193">
        <v>1</v>
      </c>
      <c r="S212" s="193">
        <v>7</v>
      </c>
      <c r="T212" s="193">
        <v>63011</v>
      </c>
      <c r="U212" s="193" t="s">
        <v>792</v>
      </c>
      <c r="V212" s="194">
        <v>80848146</v>
      </c>
      <c r="W212" s="195">
        <v>79271352</v>
      </c>
      <c r="X212" s="195">
        <v>1576794</v>
      </c>
      <c r="Y212" s="194">
        <v>77583171</v>
      </c>
      <c r="AA212">
        <v>61033</v>
      </c>
      <c r="AB212">
        <v>1</v>
      </c>
      <c r="AC212">
        <v>1</v>
      </c>
      <c r="AD212">
        <v>6</v>
      </c>
      <c r="AE212" t="s">
        <v>793</v>
      </c>
    </row>
    <row r="213" spans="1:31">
      <c r="Q213" s="187">
        <v>6</v>
      </c>
      <c r="R213" s="193">
        <v>1</v>
      </c>
      <c r="S213" s="193">
        <v>7</v>
      </c>
      <c r="T213" s="193">
        <v>63012</v>
      </c>
      <c r="U213" s="193" t="s">
        <v>794</v>
      </c>
      <c r="V213" s="194">
        <v>58745000</v>
      </c>
      <c r="W213" s="195">
        <v>56700811</v>
      </c>
      <c r="X213" s="195">
        <v>2044189</v>
      </c>
      <c r="Y213" s="194">
        <v>53526614</v>
      </c>
      <c r="AA213">
        <v>61034</v>
      </c>
      <c r="AB213">
        <v>1</v>
      </c>
      <c r="AC213">
        <v>1</v>
      </c>
      <c r="AD213">
        <v>6</v>
      </c>
      <c r="AE213" t="s">
        <v>795</v>
      </c>
    </row>
    <row r="214" spans="1:31">
      <c r="Q214" s="187">
        <v>6</v>
      </c>
      <c r="R214" s="193">
        <v>1</v>
      </c>
      <c r="S214" s="193">
        <v>7</v>
      </c>
      <c r="T214" s="193">
        <v>63013</v>
      </c>
      <c r="U214" s="193" t="s">
        <v>796</v>
      </c>
      <c r="V214" s="194">
        <v>7650000</v>
      </c>
      <c r="W214" s="195">
        <v>6738839</v>
      </c>
      <c r="X214" s="195">
        <v>911161</v>
      </c>
      <c r="Y214" s="194">
        <v>6503393</v>
      </c>
      <c r="AA214">
        <v>61035</v>
      </c>
      <c r="AB214">
        <v>1</v>
      </c>
      <c r="AC214">
        <v>1</v>
      </c>
      <c r="AD214">
        <v>6</v>
      </c>
      <c r="AE214" t="s">
        <v>797</v>
      </c>
    </row>
    <row r="215" spans="1:31">
      <c r="Q215" s="187">
        <v>6</v>
      </c>
      <c r="R215" s="193">
        <v>1</v>
      </c>
      <c r="S215" s="193">
        <v>7</v>
      </c>
      <c r="T215" s="193">
        <v>63014</v>
      </c>
      <c r="U215" s="193" t="s">
        <v>798</v>
      </c>
      <c r="V215" s="194">
        <v>8332390</v>
      </c>
      <c r="W215" s="195">
        <v>8706551</v>
      </c>
      <c r="X215" s="195">
        <v>-374161</v>
      </c>
      <c r="Y215" s="194">
        <v>8696457</v>
      </c>
      <c r="AA215">
        <v>61036</v>
      </c>
      <c r="AB215">
        <v>1</v>
      </c>
      <c r="AC215">
        <v>1</v>
      </c>
      <c r="AD215">
        <v>6</v>
      </c>
      <c r="AE215" t="s">
        <v>799</v>
      </c>
    </row>
    <row r="216" spans="1:31">
      <c r="Q216" s="187">
        <v>6</v>
      </c>
      <c r="R216" s="193">
        <v>1</v>
      </c>
      <c r="S216" s="193">
        <v>7</v>
      </c>
      <c r="T216" s="193">
        <v>63015</v>
      </c>
      <c r="U216" s="193" t="s">
        <v>800</v>
      </c>
      <c r="V216" s="194">
        <v>3688499</v>
      </c>
      <c r="W216" s="195">
        <v>3524493</v>
      </c>
      <c r="X216" s="195">
        <v>164006</v>
      </c>
      <c r="Y216" s="194">
        <v>2883236</v>
      </c>
      <c r="AA216">
        <v>61038</v>
      </c>
      <c r="AB216">
        <v>1</v>
      </c>
      <c r="AC216">
        <v>1</v>
      </c>
      <c r="AD216">
        <v>6</v>
      </c>
      <c r="AE216" t="s">
        <v>801</v>
      </c>
    </row>
    <row r="217" spans="1:31">
      <c r="Q217" s="187">
        <v>6</v>
      </c>
      <c r="R217" s="193">
        <v>1</v>
      </c>
      <c r="S217" s="193">
        <v>7</v>
      </c>
      <c r="T217" s="193">
        <v>75031</v>
      </c>
      <c r="U217" s="193" t="s">
        <v>802</v>
      </c>
      <c r="V217" s="194">
        <v>7084437</v>
      </c>
      <c r="W217" s="195">
        <v>7177923</v>
      </c>
      <c r="X217" s="195">
        <v>-93486</v>
      </c>
      <c r="Y217" s="194">
        <v>6620725</v>
      </c>
      <c r="AA217">
        <v>61039</v>
      </c>
      <c r="AB217">
        <v>1</v>
      </c>
      <c r="AC217">
        <v>1</v>
      </c>
      <c r="AD217">
        <v>6</v>
      </c>
      <c r="AE217" t="s">
        <v>803</v>
      </c>
    </row>
    <row r="218" spans="1:31">
      <c r="Q218" s="187">
        <v>6</v>
      </c>
      <c r="R218" s="193">
        <v>1</v>
      </c>
      <c r="S218" s="193">
        <v>7</v>
      </c>
      <c r="T218" s="193">
        <v>75033</v>
      </c>
      <c r="U218" s="193" t="s">
        <v>804</v>
      </c>
      <c r="V218" s="194">
        <v>12126611</v>
      </c>
      <c r="W218" s="195">
        <v>19519860</v>
      </c>
      <c r="X218" s="195">
        <v>-7393249</v>
      </c>
      <c r="Y218" s="194">
        <v>19784142</v>
      </c>
      <c r="AA218">
        <v>61043</v>
      </c>
      <c r="AB218">
        <v>1</v>
      </c>
      <c r="AC218">
        <v>1</v>
      </c>
      <c r="AD218">
        <v>6</v>
      </c>
      <c r="AE218" t="s">
        <v>805</v>
      </c>
    </row>
    <row r="219" spans="1:31">
      <c r="Q219" s="187">
        <v>6</v>
      </c>
      <c r="R219" s="193">
        <v>1</v>
      </c>
      <c r="S219" s="193">
        <v>8</v>
      </c>
      <c r="T219" s="193">
        <v>65041</v>
      </c>
      <c r="U219" s="193" t="s">
        <v>806</v>
      </c>
      <c r="V219" s="194">
        <v>1110892</v>
      </c>
      <c r="W219" s="195">
        <v>803731</v>
      </c>
      <c r="X219" s="195">
        <v>307161</v>
      </c>
      <c r="Y219" s="194">
        <v>1029255</v>
      </c>
      <c r="AA219">
        <v>61044</v>
      </c>
      <c r="AB219">
        <v>1</v>
      </c>
      <c r="AC219">
        <v>1</v>
      </c>
      <c r="AD219">
        <v>6</v>
      </c>
      <c r="AE219" t="s">
        <v>807</v>
      </c>
    </row>
    <row r="220" spans="1:31">
      <c r="Q220" s="187">
        <v>6</v>
      </c>
      <c r="R220" s="193">
        <v>1</v>
      </c>
      <c r="S220" s="193">
        <v>8</v>
      </c>
      <c r="T220" s="193">
        <v>65042</v>
      </c>
      <c r="U220" s="193" t="s">
        <v>808</v>
      </c>
      <c r="V220" s="194">
        <v>4264798</v>
      </c>
      <c r="W220" s="195">
        <v>3891843</v>
      </c>
      <c r="X220" s="195">
        <v>372955</v>
      </c>
      <c r="Y220" s="194">
        <v>5057038</v>
      </c>
      <c r="AA220">
        <v>61991</v>
      </c>
      <c r="AB220">
        <v>1</v>
      </c>
      <c r="AC220">
        <v>1</v>
      </c>
      <c r="AD220">
        <v>6</v>
      </c>
      <c r="AE220" t="s">
        <v>809</v>
      </c>
    </row>
    <row r="221" spans="1:31">
      <c r="Q221" s="187">
        <v>6</v>
      </c>
      <c r="R221" s="193">
        <v>2</v>
      </c>
      <c r="S221" s="193">
        <v>1</v>
      </c>
      <c r="T221" s="193">
        <v>62021</v>
      </c>
      <c r="U221" s="193" t="s">
        <v>810</v>
      </c>
      <c r="V221" s="194">
        <v>962252</v>
      </c>
      <c r="W221" s="195">
        <v>934821</v>
      </c>
      <c r="X221" s="195">
        <v>27431</v>
      </c>
      <c r="Y221" s="194">
        <v>1269265</v>
      </c>
      <c r="AB221">
        <v>2</v>
      </c>
      <c r="AC221">
        <v>1</v>
      </c>
      <c r="AD221">
        <v>6</v>
      </c>
      <c r="AE221" t="s">
        <v>811</v>
      </c>
    </row>
    <row r="222" spans="1:31">
      <c r="Q222" s="187">
        <v>6</v>
      </c>
      <c r="R222" s="193">
        <v>2</v>
      </c>
      <c r="S222" s="193">
        <v>1</v>
      </c>
      <c r="T222" s="193">
        <v>62022</v>
      </c>
      <c r="U222" s="193" t="s">
        <v>812</v>
      </c>
      <c r="V222" s="194">
        <v>7773789</v>
      </c>
      <c r="W222" s="195">
        <v>11672476</v>
      </c>
      <c r="X222" s="195">
        <v>-3898687</v>
      </c>
      <c r="Y222" s="194">
        <v>12382979</v>
      </c>
      <c r="AA222">
        <v>60011</v>
      </c>
      <c r="AB222">
        <v>2</v>
      </c>
      <c r="AC222">
        <v>1</v>
      </c>
      <c r="AD222">
        <v>6</v>
      </c>
      <c r="AE222" t="s">
        <v>783</v>
      </c>
    </row>
    <row r="223" spans="1:31">
      <c r="Q223" s="187">
        <v>6</v>
      </c>
      <c r="R223" s="193">
        <v>2</v>
      </c>
      <c r="S223" s="193">
        <v>1</v>
      </c>
      <c r="T223" s="193">
        <v>62023</v>
      </c>
      <c r="U223" s="193" t="s">
        <v>813</v>
      </c>
      <c r="V223" s="194">
        <v>171408</v>
      </c>
      <c r="W223" s="195">
        <v>146314</v>
      </c>
      <c r="X223" s="195">
        <v>25094</v>
      </c>
      <c r="Y223" s="194">
        <v>77041</v>
      </c>
      <c r="AA223">
        <v>60021</v>
      </c>
      <c r="AB223">
        <v>2</v>
      </c>
      <c r="AC223">
        <v>1</v>
      </c>
      <c r="AD223">
        <v>6</v>
      </c>
      <c r="AE223" t="s">
        <v>784</v>
      </c>
    </row>
    <row r="224" spans="1:31">
      <c r="Q224" s="187">
        <v>6</v>
      </c>
      <c r="R224" s="193">
        <v>2</v>
      </c>
      <c r="S224" s="193">
        <v>1</v>
      </c>
      <c r="T224" s="193">
        <v>62031</v>
      </c>
      <c r="U224" s="193" t="s">
        <v>814</v>
      </c>
      <c r="V224" s="194">
        <v>2030978</v>
      </c>
      <c r="W224" s="195">
        <v>1995027</v>
      </c>
      <c r="X224" s="195">
        <v>35951</v>
      </c>
      <c r="Y224" s="194">
        <v>3537224</v>
      </c>
      <c r="AA224">
        <v>61011</v>
      </c>
      <c r="AB224">
        <v>2</v>
      </c>
      <c r="AC224">
        <v>1</v>
      </c>
      <c r="AD224">
        <v>6</v>
      </c>
      <c r="AE224" t="s">
        <v>785</v>
      </c>
    </row>
    <row r="225" spans="17:31">
      <c r="Q225" s="187">
        <v>6</v>
      </c>
      <c r="R225" s="193">
        <v>2</v>
      </c>
      <c r="S225" s="193">
        <v>1</v>
      </c>
      <c r="T225" s="193">
        <v>62041</v>
      </c>
      <c r="U225" s="193" t="s">
        <v>815</v>
      </c>
      <c r="V225" s="194">
        <v>23000</v>
      </c>
      <c r="W225" s="195">
        <v>20524</v>
      </c>
      <c r="X225" s="195">
        <v>2476</v>
      </c>
      <c r="Y225" s="194">
        <v>41287</v>
      </c>
      <c r="AA225">
        <v>61012</v>
      </c>
      <c r="AB225">
        <v>2</v>
      </c>
      <c r="AC225">
        <v>1</v>
      </c>
      <c r="AD225">
        <v>6</v>
      </c>
      <c r="AE225" t="s">
        <v>786</v>
      </c>
    </row>
    <row r="226" spans="17:31">
      <c r="Q226" s="187">
        <v>6</v>
      </c>
      <c r="R226" s="193">
        <v>2</v>
      </c>
      <c r="S226" s="193">
        <v>1</v>
      </c>
      <c r="T226" s="193">
        <v>62042</v>
      </c>
      <c r="U226" s="193" t="s">
        <v>816</v>
      </c>
      <c r="V226" s="194">
        <v>910180</v>
      </c>
      <c r="W226" s="195">
        <v>907532</v>
      </c>
      <c r="X226" s="195">
        <v>2648</v>
      </c>
      <c r="Y226" s="194">
        <v>801174</v>
      </c>
      <c r="AA226">
        <v>61021</v>
      </c>
      <c r="AB226">
        <v>2</v>
      </c>
      <c r="AC226">
        <v>1</v>
      </c>
      <c r="AD226">
        <v>6</v>
      </c>
      <c r="AE226" t="s">
        <v>787</v>
      </c>
    </row>
    <row r="227" spans="17:31">
      <c r="Q227" s="187">
        <v>6</v>
      </c>
      <c r="R227" s="193">
        <v>2</v>
      </c>
      <c r="S227" s="193">
        <v>1</v>
      </c>
      <c r="T227" s="193">
        <v>68021</v>
      </c>
      <c r="U227" s="193" t="s">
        <v>817</v>
      </c>
      <c r="V227" s="194">
        <v>4422532</v>
      </c>
      <c r="W227" s="195">
        <v>3732131</v>
      </c>
      <c r="X227" s="195">
        <v>690401</v>
      </c>
      <c r="Y227" s="194">
        <v>4620069</v>
      </c>
      <c r="AA227">
        <v>61022</v>
      </c>
      <c r="AB227">
        <v>2</v>
      </c>
      <c r="AC227">
        <v>1</v>
      </c>
      <c r="AD227">
        <v>6</v>
      </c>
      <c r="AE227" t="s">
        <v>788</v>
      </c>
    </row>
    <row r="228" spans="17:31">
      <c r="Q228" s="187">
        <v>6</v>
      </c>
      <c r="R228" s="193">
        <v>2</v>
      </c>
      <c r="S228" s="193">
        <v>2</v>
      </c>
      <c r="T228" s="193">
        <v>66011</v>
      </c>
      <c r="U228" s="193" t="s">
        <v>818</v>
      </c>
      <c r="V228" s="194">
        <v>7524423</v>
      </c>
      <c r="W228" s="195">
        <v>8276759</v>
      </c>
      <c r="X228" s="195">
        <v>-752336</v>
      </c>
      <c r="Y228" s="194">
        <v>8698631</v>
      </c>
      <c r="AA228">
        <v>61031</v>
      </c>
      <c r="AB228">
        <v>2</v>
      </c>
      <c r="AC228">
        <v>1</v>
      </c>
      <c r="AD228">
        <v>6</v>
      </c>
      <c r="AE228" t="s">
        <v>790</v>
      </c>
    </row>
    <row r="229" spans="17:31" ht="15">
      <c r="Q229" s="187">
        <v>6</v>
      </c>
      <c r="R229" s="193">
        <v>2</v>
      </c>
      <c r="S229" s="193">
        <v>2</v>
      </c>
      <c r="T229" s="193">
        <v>66021</v>
      </c>
      <c r="U229" s="193" t="s">
        <v>819</v>
      </c>
      <c r="V229" s="186"/>
      <c r="W229" s="195">
        <v>7369</v>
      </c>
      <c r="X229" s="195">
        <v>-7369</v>
      </c>
      <c r="Y229" s="186"/>
      <c r="AA229">
        <v>61034</v>
      </c>
      <c r="AB229">
        <v>2</v>
      </c>
      <c r="AC229">
        <v>1</v>
      </c>
      <c r="AD229">
        <v>6</v>
      </c>
      <c r="AE229" t="s">
        <v>820</v>
      </c>
    </row>
    <row r="230" spans="17:31">
      <c r="Q230" s="187">
        <v>6</v>
      </c>
      <c r="R230" s="193">
        <v>2</v>
      </c>
      <c r="S230" s="193">
        <v>2</v>
      </c>
      <c r="T230" s="193">
        <v>66031</v>
      </c>
      <c r="U230" s="193" t="s">
        <v>821</v>
      </c>
      <c r="V230" s="194">
        <v>16163</v>
      </c>
      <c r="W230" s="195">
        <v>2106</v>
      </c>
      <c r="X230" s="195">
        <v>14057</v>
      </c>
      <c r="Y230" s="194">
        <v>5750</v>
      </c>
      <c r="AA230">
        <v>61035</v>
      </c>
      <c r="AB230">
        <v>2</v>
      </c>
      <c r="AC230">
        <v>1</v>
      </c>
      <c r="AD230">
        <v>6</v>
      </c>
      <c r="AE230" t="s">
        <v>797</v>
      </c>
    </row>
    <row r="231" spans="17:31">
      <c r="Q231" s="187">
        <v>6</v>
      </c>
      <c r="R231" s="193">
        <v>2</v>
      </c>
      <c r="S231" s="193">
        <v>2</v>
      </c>
      <c r="T231" s="193">
        <v>66032</v>
      </c>
      <c r="U231" s="193" t="s">
        <v>822</v>
      </c>
      <c r="V231" s="194">
        <v>37100</v>
      </c>
      <c r="W231" s="195">
        <v>39749</v>
      </c>
      <c r="X231" s="195">
        <v>-2649</v>
      </c>
      <c r="Y231" s="194">
        <v>7103</v>
      </c>
      <c r="AA231">
        <v>61041</v>
      </c>
      <c r="AB231">
        <v>2</v>
      </c>
      <c r="AC231">
        <v>1</v>
      </c>
      <c r="AD231">
        <v>6</v>
      </c>
      <c r="AE231" t="s">
        <v>823</v>
      </c>
    </row>
    <row r="232" spans="17:31">
      <c r="Q232" s="187">
        <v>6</v>
      </c>
      <c r="R232" s="193">
        <v>2</v>
      </c>
      <c r="S232" s="193">
        <v>2</v>
      </c>
      <c r="T232" s="193">
        <v>66033</v>
      </c>
      <c r="U232" s="193" t="s">
        <v>824</v>
      </c>
      <c r="V232" s="194">
        <v>22735</v>
      </c>
      <c r="W232" s="195">
        <v>17375</v>
      </c>
      <c r="X232" s="195">
        <v>5360</v>
      </c>
      <c r="Y232" s="194">
        <v>37854</v>
      </c>
      <c r="AA232">
        <v>61042</v>
      </c>
      <c r="AB232">
        <v>2</v>
      </c>
      <c r="AC232">
        <v>1</v>
      </c>
      <c r="AD232">
        <v>6</v>
      </c>
      <c r="AE232" t="s">
        <v>825</v>
      </c>
    </row>
    <row r="233" spans="17:31">
      <c r="Q233" s="187">
        <v>6</v>
      </c>
      <c r="R233" s="193">
        <v>2</v>
      </c>
      <c r="S233" s="193">
        <v>2</v>
      </c>
      <c r="T233" s="193">
        <v>66034</v>
      </c>
      <c r="U233" s="193" t="s">
        <v>826</v>
      </c>
      <c r="V233" s="194">
        <v>294417</v>
      </c>
      <c r="W233" s="195">
        <v>231940</v>
      </c>
      <c r="X233" s="195">
        <v>62477</v>
      </c>
      <c r="Y233" s="194">
        <v>280521</v>
      </c>
      <c r="AA233">
        <v>61043</v>
      </c>
      <c r="AB233">
        <v>2</v>
      </c>
      <c r="AC233">
        <v>1</v>
      </c>
      <c r="AD233">
        <v>6</v>
      </c>
      <c r="AE233" t="s">
        <v>805</v>
      </c>
    </row>
    <row r="234" spans="17:31">
      <c r="Q234" s="187">
        <v>6</v>
      </c>
      <c r="R234" s="193">
        <v>2</v>
      </c>
      <c r="S234" s="193">
        <v>2</v>
      </c>
      <c r="T234" s="193">
        <v>66041</v>
      </c>
      <c r="U234" s="193" t="s">
        <v>827</v>
      </c>
      <c r="V234" s="194">
        <v>391796</v>
      </c>
      <c r="W234" s="195">
        <v>977735</v>
      </c>
      <c r="X234" s="195">
        <v>-585939</v>
      </c>
      <c r="Y234" s="194">
        <v>506184</v>
      </c>
      <c r="AA234">
        <v>61991</v>
      </c>
      <c r="AB234">
        <v>2</v>
      </c>
      <c r="AC234">
        <v>1</v>
      </c>
      <c r="AD234">
        <v>6</v>
      </c>
      <c r="AE234" t="s">
        <v>828</v>
      </c>
    </row>
    <row r="235" spans="17:31">
      <c r="Q235" s="187">
        <v>6</v>
      </c>
      <c r="R235" s="193">
        <v>2</v>
      </c>
      <c r="S235" s="193">
        <v>2</v>
      </c>
      <c r="T235" s="193">
        <v>66042</v>
      </c>
      <c r="U235" s="193" t="s">
        <v>829</v>
      </c>
      <c r="V235" s="194">
        <v>95384</v>
      </c>
      <c r="W235" s="195">
        <v>156443</v>
      </c>
      <c r="X235" s="195">
        <v>-61059</v>
      </c>
      <c r="Y235" s="194">
        <v>285636</v>
      </c>
      <c r="AA235">
        <v>64021</v>
      </c>
      <c r="AB235">
        <v>2</v>
      </c>
      <c r="AC235">
        <v>1</v>
      </c>
      <c r="AD235">
        <v>6</v>
      </c>
      <c r="AE235" t="s">
        <v>830</v>
      </c>
    </row>
    <row r="236" spans="17:31">
      <c r="Q236" s="187">
        <v>6</v>
      </c>
      <c r="R236" s="193">
        <v>2</v>
      </c>
      <c r="S236" s="193">
        <v>2</v>
      </c>
      <c r="T236" s="193">
        <v>66043</v>
      </c>
      <c r="U236" s="193" t="s">
        <v>831</v>
      </c>
      <c r="V236" s="194">
        <v>590414</v>
      </c>
      <c r="W236" s="195">
        <v>552853</v>
      </c>
      <c r="X236" s="195">
        <v>37561</v>
      </c>
      <c r="Y236" s="194">
        <v>531543</v>
      </c>
      <c r="AB236">
        <v>3</v>
      </c>
      <c r="AC236">
        <v>1</v>
      </c>
      <c r="AD236">
        <v>6</v>
      </c>
      <c r="AE236" t="s">
        <v>832</v>
      </c>
    </row>
    <row r="237" spans="17:31">
      <c r="Q237" s="187">
        <v>6</v>
      </c>
      <c r="R237" s="193">
        <v>2</v>
      </c>
      <c r="S237" s="193">
        <v>2</v>
      </c>
      <c r="T237" s="193">
        <v>66044</v>
      </c>
      <c r="U237" s="193" t="s">
        <v>833</v>
      </c>
      <c r="V237" s="194">
        <v>510341</v>
      </c>
      <c r="W237" s="195">
        <v>486214</v>
      </c>
      <c r="X237" s="195">
        <v>24127</v>
      </c>
      <c r="Y237" s="194">
        <v>502941</v>
      </c>
      <c r="AA237">
        <v>60011</v>
      </c>
      <c r="AB237">
        <v>3</v>
      </c>
      <c r="AC237">
        <v>1</v>
      </c>
      <c r="AD237">
        <v>6</v>
      </c>
      <c r="AE237" t="s">
        <v>783</v>
      </c>
    </row>
    <row r="238" spans="17:31">
      <c r="Q238" s="187">
        <v>6</v>
      </c>
      <c r="R238" s="193">
        <v>2</v>
      </c>
      <c r="S238" s="193">
        <v>2</v>
      </c>
      <c r="T238" s="193">
        <v>66045</v>
      </c>
      <c r="U238" s="193" t="s">
        <v>834</v>
      </c>
      <c r="V238" s="194">
        <v>163845</v>
      </c>
      <c r="W238" s="195">
        <v>127279</v>
      </c>
      <c r="X238" s="195">
        <v>36566</v>
      </c>
      <c r="Y238" s="194">
        <v>177054</v>
      </c>
      <c r="AA238">
        <v>60021</v>
      </c>
      <c r="AB238">
        <v>3</v>
      </c>
      <c r="AC238">
        <v>1</v>
      </c>
      <c r="AD238">
        <v>6</v>
      </c>
      <c r="AE238" t="s">
        <v>784</v>
      </c>
    </row>
    <row r="239" spans="17:31">
      <c r="Q239" s="187">
        <v>6</v>
      </c>
      <c r="R239" s="193">
        <v>2</v>
      </c>
      <c r="S239" s="193">
        <v>2</v>
      </c>
      <c r="T239" s="193">
        <v>66046</v>
      </c>
      <c r="U239" s="193" t="s">
        <v>835</v>
      </c>
      <c r="V239" s="195">
        <v>23400</v>
      </c>
      <c r="W239" s="195">
        <v>32765</v>
      </c>
      <c r="X239" s="195">
        <v>-9365</v>
      </c>
      <c r="Y239" s="194">
        <v>37846</v>
      </c>
      <c r="AA239">
        <v>61011</v>
      </c>
      <c r="AB239">
        <v>3</v>
      </c>
      <c r="AC239">
        <v>1</v>
      </c>
      <c r="AD239">
        <v>6</v>
      </c>
      <c r="AE239" t="s">
        <v>785</v>
      </c>
    </row>
    <row r="240" spans="17:31">
      <c r="Q240" s="187">
        <v>6</v>
      </c>
      <c r="R240" s="193">
        <v>2</v>
      </c>
      <c r="S240" s="193">
        <v>2</v>
      </c>
      <c r="T240" s="193">
        <v>66047</v>
      </c>
      <c r="U240" s="193" t="s">
        <v>836</v>
      </c>
      <c r="V240" s="195">
        <v>68426</v>
      </c>
      <c r="W240" s="195">
        <v>104338</v>
      </c>
      <c r="X240" s="195">
        <v>-35912</v>
      </c>
      <c r="Y240" s="194">
        <v>94415</v>
      </c>
      <c r="AA240">
        <v>61021</v>
      </c>
      <c r="AB240">
        <v>3</v>
      </c>
      <c r="AC240">
        <v>1</v>
      </c>
      <c r="AD240">
        <v>6</v>
      </c>
      <c r="AE240" t="s">
        <v>787</v>
      </c>
    </row>
    <row r="241" spans="17:31">
      <c r="Q241" s="187">
        <v>6</v>
      </c>
      <c r="R241" s="193">
        <v>2</v>
      </c>
      <c r="S241" s="193">
        <v>2</v>
      </c>
      <c r="T241" s="193">
        <v>66048</v>
      </c>
      <c r="U241" s="193" t="s">
        <v>837</v>
      </c>
      <c r="V241" s="195">
        <v>785927</v>
      </c>
      <c r="W241" s="195">
        <v>789176</v>
      </c>
      <c r="X241" s="195">
        <v>-3249</v>
      </c>
      <c r="Y241" s="194">
        <v>445147</v>
      </c>
      <c r="AA241">
        <v>61022</v>
      </c>
      <c r="AB241">
        <v>3</v>
      </c>
      <c r="AC241">
        <v>1</v>
      </c>
      <c r="AD241">
        <v>6</v>
      </c>
      <c r="AE241" t="s">
        <v>788</v>
      </c>
    </row>
    <row r="242" spans="17:31">
      <c r="Q242" s="187">
        <v>6</v>
      </c>
      <c r="R242" s="193">
        <v>2</v>
      </c>
      <c r="S242" s="193">
        <v>2</v>
      </c>
      <c r="T242" s="193">
        <v>66049</v>
      </c>
      <c r="U242" s="193" t="s">
        <v>838</v>
      </c>
      <c r="V242" s="195">
        <v>10000</v>
      </c>
      <c r="W242" s="195">
        <v>4736</v>
      </c>
      <c r="X242" s="195">
        <v>5264</v>
      </c>
      <c r="Y242" s="194">
        <v>1500</v>
      </c>
      <c r="AA242">
        <v>61031</v>
      </c>
      <c r="AB242">
        <v>3</v>
      </c>
      <c r="AC242">
        <v>1</v>
      </c>
      <c r="AD242">
        <v>6</v>
      </c>
      <c r="AE242" t="s">
        <v>790</v>
      </c>
    </row>
    <row r="243" spans="17:31">
      <c r="Q243" s="187">
        <v>6</v>
      </c>
      <c r="R243" s="193">
        <v>2</v>
      </c>
      <c r="S243" s="193">
        <v>2</v>
      </c>
      <c r="T243" s="193">
        <v>67011</v>
      </c>
      <c r="U243" s="193" t="s">
        <v>839</v>
      </c>
      <c r="V243" s="195">
        <v>230801</v>
      </c>
      <c r="W243" s="195">
        <v>194584</v>
      </c>
      <c r="X243" s="195">
        <v>36217</v>
      </c>
      <c r="Y243" s="194">
        <v>252552</v>
      </c>
      <c r="AA243">
        <v>61991</v>
      </c>
      <c r="AB243">
        <v>3</v>
      </c>
      <c r="AC243">
        <v>1</v>
      </c>
      <c r="AD243">
        <v>6</v>
      </c>
      <c r="AE243" t="s">
        <v>828</v>
      </c>
    </row>
    <row r="244" spans="17:31">
      <c r="Q244" s="187">
        <v>6</v>
      </c>
      <c r="R244" s="193">
        <v>2</v>
      </c>
      <c r="S244" s="193">
        <v>3</v>
      </c>
      <c r="T244" s="193">
        <v>69011</v>
      </c>
      <c r="U244" s="193" t="s">
        <v>840</v>
      </c>
      <c r="V244" s="195">
        <v>2723228</v>
      </c>
      <c r="W244" s="195">
        <v>1851253</v>
      </c>
      <c r="X244" s="195">
        <v>871975</v>
      </c>
      <c r="Y244" s="194">
        <v>2146301</v>
      </c>
      <c r="AB244">
        <v>4</v>
      </c>
      <c r="AC244">
        <v>1</v>
      </c>
      <c r="AD244">
        <v>6</v>
      </c>
      <c r="AE244" t="s">
        <v>841</v>
      </c>
    </row>
    <row r="245" spans="17:31">
      <c r="Q245" s="187">
        <v>6</v>
      </c>
      <c r="R245" s="193">
        <v>2</v>
      </c>
      <c r="S245" s="193">
        <v>3</v>
      </c>
      <c r="T245" s="193">
        <v>69021</v>
      </c>
      <c r="U245" s="193" t="s">
        <v>842</v>
      </c>
      <c r="V245" s="195">
        <v>11748142</v>
      </c>
      <c r="W245" s="195">
        <v>16886891</v>
      </c>
      <c r="X245" s="195">
        <v>-5138749</v>
      </c>
      <c r="Y245" s="194">
        <v>16611507</v>
      </c>
      <c r="AA245">
        <v>60011</v>
      </c>
      <c r="AB245">
        <v>4</v>
      </c>
      <c r="AC245">
        <v>1</v>
      </c>
      <c r="AD245">
        <v>6</v>
      </c>
      <c r="AE245" t="s">
        <v>783</v>
      </c>
    </row>
    <row r="246" spans="17:31">
      <c r="Q246" s="187">
        <v>6</v>
      </c>
      <c r="R246" s="193">
        <v>2</v>
      </c>
      <c r="S246" s="193">
        <v>3</v>
      </c>
      <c r="T246" s="193">
        <v>69026</v>
      </c>
      <c r="U246" s="193" t="s">
        <v>843</v>
      </c>
      <c r="V246" s="195">
        <v>3689</v>
      </c>
      <c r="W246" s="195">
        <v>4014</v>
      </c>
      <c r="X246" s="193">
        <v>-325</v>
      </c>
      <c r="Y246" s="194">
        <v>1212195</v>
      </c>
      <c r="AA246">
        <v>60021</v>
      </c>
      <c r="AB246">
        <v>4</v>
      </c>
      <c r="AC246">
        <v>1</v>
      </c>
      <c r="AD246">
        <v>6</v>
      </c>
      <c r="AE246" t="s">
        <v>784</v>
      </c>
    </row>
    <row r="247" spans="17:31">
      <c r="Q247" s="187">
        <v>6</v>
      </c>
      <c r="R247" s="193">
        <v>2</v>
      </c>
      <c r="S247" s="193">
        <v>3</v>
      </c>
      <c r="T247" s="193">
        <v>69039</v>
      </c>
      <c r="U247" s="193" t="s">
        <v>844</v>
      </c>
      <c r="V247" s="195">
        <v>499796</v>
      </c>
      <c r="W247" s="195">
        <v>486743</v>
      </c>
      <c r="X247" s="195">
        <v>13053</v>
      </c>
      <c r="Y247" s="194">
        <v>491772</v>
      </c>
      <c r="AA247">
        <v>61011</v>
      </c>
      <c r="AB247">
        <v>4</v>
      </c>
      <c r="AC247">
        <v>1</v>
      </c>
      <c r="AD247">
        <v>6</v>
      </c>
      <c r="AE247" t="s">
        <v>785</v>
      </c>
    </row>
    <row r="248" spans="17:31">
      <c r="Q248" s="187">
        <v>6</v>
      </c>
      <c r="R248" s="193">
        <v>2</v>
      </c>
      <c r="S248" s="193">
        <v>4</v>
      </c>
      <c r="T248" s="193">
        <v>70011</v>
      </c>
      <c r="U248" s="193" t="s">
        <v>845</v>
      </c>
      <c r="V248" s="195">
        <v>548555</v>
      </c>
      <c r="W248" s="195">
        <v>713814</v>
      </c>
      <c r="X248" s="195">
        <v>-165259</v>
      </c>
      <c r="Y248" s="194">
        <v>643961</v>
      </c>
      <c r="AA248">
        <v>61021</v>
      </c>
      <c r="AB248">
        <v>4</v>
      </c>
      <c r="AC248">
        <v>1</v>
      </c>
      <c r="AD248">
        <v>6</v>
      </c>
      <c r="AE248" t="s">
        <v>787</v>
      </c>
    </row>
    <row r="249" spans="17:31">
      <c r="Q249" s="187">
        <v>6</v>
      </c>
      <c r="R249" s="193">
        <v>2</v>
      </c>
      <c r="S249" s="193">
        <v>4</v>
      </c>
      <c r="T249" s="193">
        <v>70012</v>
      </c>
      <c r="U249" s="193" t="s">
        <v>846</v>
      </c>
      <c r="V249" s="195">
        <v>8884768</v>
      </c>
      <c r="W249" s="195">
        <v>9598464</v>
      </c>
      <c r="X249" s="195">
        <v>-713696</v>
      </c>
      <c r="Y249" s="194">
        <v>10163363</v>
      </c>
      <c r="AB249">
        <v>5</v>
      </c>
      <c r="AC249">
        <v>1</v>
      </c>
      <c r="AD249">
        <v>6</v>
      </c>
      <c r="AE249" t="s">
        <v>847</v>
      </c>
    </row>
    <row r="250" spans="17:31">
      <c r="Q250" s="187">
        <v>6</v>
      </c>
      <c r="R250" s="193">
        <v>2</v>
      </c>
      <c r="S250" s="193">
        <v>4</v>
      </c>
      <c r="T250" s="193">
        <v>70014</v>
      </c>
      <c r="U250" s="193" t="s">
        <v>848</v>
      </c>
      <c r="V250" s="195">
        <v>18173552</v>
      </c>
      <c r="W250" s="195">
        <v>18844222</v>
      </c>
      <c r="X250" s="195">
        <v>-670670</v>
      </c>
      <c r="Y250" s="194">
        <v>2451540</v>
      </c>
      <c r="AA250">
        <v>61051</v>
      </c>
      <c r="AB250">
        <v>5</v>
      </c>
      <c r="AC250">
        <v>1</v>
      </c>
      <c r="AD250">
        <v>6</v>
      </c>
      <c r="AE250" t="s">
        <v>849</v>
      </c>
    </row>
    <row r="251" spans="17:31" ht="15">
      <c r="Q251" s="187">
        <v>6</v>
      </c>
      <c r="R251" s="193">
        <v>2</v>
      </c>
      <c r="S251" s="193">
        <v>4</v>
      </c>
      <c r="T251" s="193">
        <v>70021</v>
      </c>
      <c r="U251" s="193" t="s">
        <v>850</v>
      </c>
      <c r="V251" s="240"/>
      <c r="W251" s="195">
        <v>177906</v>
      </c>
      <c r="X251" s="195">
        <v>-177906</v>
      </c>
      <c r="Y251" s="194">
        <v>1427117</v>
      </c>
      <c r="AA251">
        <v>61052</v>
      </c>
      <c r="AB251">
        <v>5</v>
      </c>
      <c r="AC251">
        <v>1</v>
      </c>
      <c r="AD251">
        <v>6</v>
      </c>
      <c r="AE251" t="s">
        <v>851</v>
      </c>
    </row>
    <row r="252" spans="17:31" ht="15">
      <c r="Q252" s="187">
        <v>6</v>
      </c>
      <c r="R252" s="193">
        <v>2</v>
      </c>
      <c r="S252" s="193">
        <v>4</v>
      </c>
      <c r="T252" s="193">
        <v>70022</v>
      </c>
      <c r="U252" s="193" t="s">
        <v>852</v>
      </c>
      <c r="V252" s="240"/>
      <c r="W252" s="195">
        <v>227454</v>
      </c>
      <c r="X252" s="195">
        <v>-227454</v>
      </c>
      <c r="Y252" s="194">
        <v>263295</v>
      </c>
      <c r="AA252">
        <v>62011</v>
      </c>
      <c r="AB252">
        <v>5</v>
      </c>
      <c r="AC252">
        <v>1</v>
      </c>
      <c r="AD252">
        <v>6</v>
      </c>
      <c r="AE252" t="s">
        <v>853</v>
      </c>
    </row>
    <row r="253" spans="17:31">
      <c r="Q253" s="187">
        <v>6</v>
      </c>
      <c r="R253" s="193">
        <v>2</v>
      </c>
      <c r="S253" s="193">
        <v>4</v>
      </c>
      <c r="T253" s="193">
        <v>70023</v>
      </c>
      <c r="U253" s="193" t="s">
        <v>854</v>
      </c>
      <c r="V253" s="195">
        <v>2000</v>
      </c>
      <c r="W253" s="195">
        <v>217933</v>
      </c>
      <c r="X253" s="195">
        <v>-215933</v>
      </c>
      <c r="Y253" s="194">
        <v>824068</v>
      </c>
      <c r="AA253">
        <v>62012</v>
      </c>
      <c r="AB253">
        <v>5</v>
      </c>
      <c r="AC253">
        <v>1</v>
      </c>
      <c r="AD253">
        <v>6</v>
      </c>
      <c r="AE253" t="s">
        <v>855</v>
      </c>
    </row>
    <row r="254" spans="17:31" ht="15">
      <c r="Q254" s="187">
        <v>6</v>
      </c>
      <c r="R254" s="193">
        <v>2</v>
      </c>
      <c r="S254" s="193">
        <v>4</v>
      </c>
      <c r="T254" s="193">
        <v>70024</v>
      </c>
      <c r="U254" s="193" t="s">
        <v>856</v>
      </c>
      <c r="V254" s="240"/>
      <c r="W254" s="193">
        <v>456</v>
      </c>
      <c r="X254" s="193">
        <v>-456</v>
      </c>
      <c r="Y254" s="188">
        <v>225</v>
      </c>
      <c r="AA254">
        <v>62014</v>
      </c>
      <c r="AB254">
        <v>5</v>
      </c>
      <c r="AC254">
        <v>1</v>
      </c>
      <c r="AD254">
        <v>6</v>
      </c>
      <c r="AE254" t="s">
        <v>857</v>
      </c>
    </row>
    <row r="255" spans="17:31">
      <c r="Q255" s="187">
        <v>6</v>
      </c>
      <c r="R255" s="193">
        <v>2</v>
      </c>
      <c r="S255" s="193">
        <v>4</v>
      </c>
      <c r="T255" s="193">
        <v>70025</v>
      </c>
      <c r="U255" s="193" t="s">
        <v>858</v>
      </c>
      <c r="V255" s="195">
        <v>3692200</v>
      </c>
      <c r="W255" s="195">
        <v>2248126</v>
      </c>
      <c r="X255" s="195">
        <v>1444074</v>
      </c>
      <c r="Y255" s="194">
        <v>30168</v>
      </c>
      <c r="AA255">
        <v>62024</v>
      </c>
      <c r="AB255">
        <v>5</v>
      </c>
      <c r="AC255">
        <v>1</v>
      </c>
      <c r="AD255">
        <v>6</v>
      </c>
      <c r="AE255" t="s">
        <v>859</v>
      </c>
    </row>
    <row r="256" spans="17:31">
      <c r="Q256" s="187">
        <v>6</v>
      </c>
      <c r="R256" s="193">
        <v>2</v>
      </c>
      <c r="S256" s="193">
        <v>4</v>
      </c>
      <c r="T256" s="193">
        <v>70031</v>
      </c>
      <c r="U256" s="193" t="s">
        <v>860</v>
      </c>
      <c r="V256" s="195">
        <v>10797456</v>
      </c>
      <c r="W256" s="195">
        <v>13897341</v>
      </c>
      <c r="X256" s="195">
        <v>-3099885</v>
      </c>
      <c r="Y256" s="194">
        <v>14091043</v>
      </c>
      <c r="AA256">
        <v>74021</v>
      </c>
      <c r="AB256">
        <v>5</v>
      </c>
      <c r="AC256">
        <v>1</v>
      </c>
      <c r="AD256">
        <v>6</v>
      </c>
      <c r="AE256" t="s">
        <v>861</v>
      </c>
    </row>
    <row r="257" spans="17:31">
      <c r="Q257" s="187">
        <v>6</v>
      </c>
      <c r="R257" s="193">
        <v>2</v>
      </c>
      <c r="S257" s="193">
        <v>4</v>
      </c>
      <c r="T257" s="193">
        <v>70032</v>
      </c>
      <c r="U257" s="193" t="s">
        <v>862</v>
      </c>
      <c r="V257" s="195">
        <v>308796</v>
      </c>
      <c r="W257" s="195">
        <v>422295</v>
      </c>
      <c r="X257" s="195">
        <v>-113499</v>
      </c>
      <c r="Y257" s="194">
        <v>377918</v>
      </c>
      <c r="AA257">
        <v>74022</v>
      </c>
      <c r="AB257">
        <v>5</v>
      </c>
      <c r="AC257">
        <v>1</v>
      </c>
      <c r="AD257">
        <v>6</v>
      </c>
      <c r="AE257" t="s">
        <v>863</v>
      </c>
    </row>
    <row r="258" spans="17:31">
      <c r="Q258" s="187">
        <v>6</v>
      </c>
      <c r="R258" s="193">
        <v>2</v>
      </c>
      <c r="S258" s="193">
        <v>4</v>
      </c>
      <c r="T258" s="193">
        <v>70039</v>
      </c>
      <c r="U258" s="193" t="s">
        <v>864</v>
      </c>
      <c r="V258" s="195">
        <v>297519</v>
      </c>
      <c r="W258" s="195">
        <v>293659</v>
      </c>
      <c r="X258" s="195">
        <v>3860</v>
      </c>
      <c r="Y258" s="194">
        <v>605935</v>
      </c>
      <c r="AB258">
        <v>6</v>
      </c>
      <c r="AC258">
        <v>1</v>
      </c>
      <c r="AD258">
        <v>6</v>
      </c>
      <c r="AE258" t="s">
        <v>865</v>
      </c>
    </row>
    <row r="259" spans="17:31">
      <c r="Q259" s="187">
        <v>6</v>
      </c>
      <c r="R259" s="193">
        <v>2</v>
      </c>
      <c r="S259" s="193">
        <v>5</v>
      </c>
      <c r="T259" s="193">
        <v>65011</v>
      </c>
      <c r="U259" s="193" t="s">
        <v>866</v>
      </c>
      <c r="V259" s="195">
        <v>11486421</v>
      </c>
      <c r="W259" s="195">
        <v>15793034</v>
      </c>
      <c r="X259" s="195">
        <v>-4306613</v>
      </c>
      <c r="Y259" s="194">
        <v>15178002</v>
      </c>
      <c r="AA259">
        <v>61051</v>
      </c>
      <c r="AB259">
        <v>6</v>
      </c>
      <c r="AC259">
        <v>1</v>
      </c>
      <c r="AD259">
        <v>6</v>
      </c>
      <c r="AE259" t="s">
        <v>849</v>
      </c>
    </row>
    <row r="260" spans="17:31">
      <c r="Q260" s="187">
        <v>6</v>
      </c>
      <c r="R260" s="193">
        <v>2</v>
      </c>
      <c r="S260" s="193">
        <v>5</v>
      </c>
      <c r="T260" s="193">
        <v>67029</v>
      </c>
      <c r="U260" s="193" t="s">
        <v>867</v>
      </c>
      <c r="V260" s="195">
        <v>1797094</v>
      </c>
      <c r="W260" s="195">
        <v>1472047</v>
      </c>
      <c r="X260" s="195">
        <v>325047</v>
      </c>
      <c r="Y260" s="194">
        <v>1835349</v>
      </c>
      <c r="AA260">
        <v>61052</v>
      </c>
      <c r="AB260">
        <v>6</v>
      </c>
      <c r="AC260">
        <v>1</v>
      </c>
      <c r="AD260">
        <v>6</v>
      </c>
      <c r="AE260" t="s">
        <v>851</v>
      </c>
    </row>
    <row r="261" spans="17:31">
      <c r="Q261" s="187">
        <v>6</v>
      </c>
      <c r="R261" s="193">
        <v>2</v>
      </c>
      <c r="S261" s="193">
        <v>5</v>
      </c>
      <c r="T261" s="193">
        <v>71011</v>
      </c>
      <c r="U261" s="193" t="s">
        <v>868</v>
      </c>
      <c r="V261" s="193">
        <v>500</v>
      </c>
      <c r="W261" s="193">
        <v>230</v>
      </c>
      <c r="X261" s="193">
        <v>270</v>
      </c>
      <c r="Y261" s="188">
        <v>230</v>
      </c>
      <c r="AA261">
        <v>61059</v>
      </c>
      <c r="AB261">
        <v>6</v>
      </c>
      <c r="AC261">
        <v>1</v>
      </c>
      <c r="AD261">
        <v>6</v>
      </c>
      <c r="AE261" t="s">
        <v>869</v>
      </c>
    </row>
    <row r="262" spans="17:31">
      <c r="Q262" s="187">
        <v>6</v>
      </c>
      <c r="R262" s="193">
        <v>2</v>
      </c>
      <c r="S262" s="193">
        <v>5</v>
      </c>
      <c r="T262" s="193">
        <v>71012</v>
      </c>
      <c r="U262" s="193" t="s">
        <v>870</v>
      </c>
      <c r="V262" s="195">
        <v>443420</v>
      </c>
      <c r="W262" s="195">
        <v>662415</v>
      </c>
      <c r="X262" s="195">
        <v>-218995</v>
      </c>
      <c r="Y262" s="194">
        <v>807180</v>
      </c>
      <c r="AA262">
        <v>62011</v>
      </c>
      <c r="AB262">
        <v>6</v>
      </c>
      <c r="AC262">
        <v>1</v>
      </c>
      <c r="AD262">
        <v>6</v>
      </c>
      <c r="AE262" t="s">
        <v>853</v>
      </c>
    </row>
    <row r="263" spans="17:31">
      <c r="Q263" s="187">
        <v>6</v>
      </c>
      <c r="R263" s="193">
        <v>2</v>
      </c>
      <c r="S263" s="193">
        <v>5</v>
      </c>
      <c r="T263" s="193">
        <v>71021</v>
      </c>
      <c r="U263" s="193" t="s">
        <v>871</v>
      </c>
      <c r="V263" s="195">
        <v>88800</v>
      </c>
      <c r="W263" s="195">
        <v>61565</v>
      </c>
      <c r="X263" s="195">
        <v>27235</v>
      </c>
      <c r="Y263" s="194">
        <v>25785</v>
      </c>
      <c r="AA263">
        <v>62012</v>
      </c>
      <c r="AB263">
        <v>6</v>
      </c>
      <c r="AC263">
        <v>1</v>
      </c>
      <c r="AD263">
        <v>6</v>
      </c>
      <c r="AE263" t="s">
        <v>855</v>
      </c>
    </row>
    <row r="264" spans="17:31">
      <c r="Q264" s="187">
        <v>6</v>
      </c>
      <c r="R264" s="193">
        <v>2</v>
      </c>
      <c r="S264" s="193">
        <v>5</v>
      </c>
      <c r="T264" s="193">
        <v>71031</v>
      </c>
      <c r="U264" s="193" t="s">
        <v>872</v>
      </c>
      <c r="V264" s="195">
        <v>565500</v>
      </c>
      <c r="W264" s="195">
        <v>494820</v>
      </c>
      <c r="X264" s="195">
        <v>70681</v>
      </c>
      <c r="Y264" s="194">
        <v>451506</v>
      </c>
      <c r="AA264">
        <v>62014</v>
      </c>
      <c r="AB264">
        <v>6</v>
      </c>
      <c r="AC264">
        <v>1</v>
      </c>
      <c r="AD264">
        <v>6</v>
      </c>
      <c r="AE264" t="s">
        <v>857</v>
      </c>
    </row>
    <row r="265" spans="17:31">
      <c r="Q265" s="187">
        <v>6</v>
      </c>
      <c r="R265" s="193">
        <v>2</v>
      </c>
      <c r="S265" s="193">
        <v>5</v>
      </c>
      <c r="T265" s="193">
        <v>71032</v>
      </c>
      <c r="U265" s="193" t="s">
        <v>873</v>
      </c>
      <c r="V265" s="195">
        <v>875000</v>
      </c>
      <c r="W265" s="195">
        <v>1082361</v>
      </c>
      <c r="X265" s="195">
        <v>-207361</v>
      </c>
      <c r="Y265" s="194">
        <v>915207</v>
      </c>
      <c r="AA265">
        <v>62024</v>
      </c>
      <c r="AB265">
        <v>6</v>
      </c>
      <c r="AC265">
        <v>1</v>
      </c>
      <c r="AD265">
        <v>6</v>
      </c>
      <c r="AE265" t="s">
        <v>859</v>
      </c>
    </row>
    <row r="266" spans="17:31">
      <c r="Q266" s="187">
        <v>6</v>
      </c>
      <c r="R266" s="193">
        <v>2</v>
      </c>
      <c r="S266" s="193">
        <v>6</v>
      </c>
      <c r="T266" s="193">
        <v>72019</v>
      </c>
      <c r="U266" s="193" t="s">
        <v>874</v>
      </c>
      <c r="V266" s="195">
        <v>566536</v>
      </c>
      <c r="W266" s="195">
        <v>682854</v>
      </c>
      <c r="X266" s="195">
        <v>-116318</v>
      </c>
      <c r="Y266" s="194">
        <v>774686</v>
      </c>
      <c r="AA266">
        <v>64021</v>
      </c>
      <c r="AB266">
        <v>6</v>
      </c>
      <c r="AC266">
        <v>1</v>
      </c>
      <c r="AD266">
        <v>6</v>
      </c>
      <c r="AE266" t="s">
        <v>830</v>
      </c>
    </row>
    <row r="267" spans="17:31">
      <c r="Q267" s="187">
        <v>6</v>
      </c>
      <c r="R267" s="193">
        <v>2</v>
      </c>
      <c r="S267" s="193">
        <v>6</v>
      </c>
      <c r="T267" s="193">
        <v>72021</v>
      </c>
      <c r="U267" s="193" t="s">
        <v>875</v>
      </c>
      <c r="V267" s="195">
        <v>657319</v>
      </c>
      <c r="W267" s="195">
        <v>560865</v>
      </c>
      <c r="X267" s="195">
        <v>96454</v>
      </c>
      <c r="Y267" s="194">
        <v>609940</v>
      </c>
      <c r="AA267">
        <v>64022</v>
      </c>
      <c r="AB267">
        <v>6</v>
      </c>
      <c r="AC267">
        <v>1</v>
      </c>
      <c r="AD267">
        <v>6</v>
      </c>
      <c r="AE267" t="s">
        <v>876</v>
      </c>
    </row>
    <row r="268" spans="17:31">
      <c r="Q268" s="187">
        <v>6</v>
      </c>
      <c r="R268" s="193">
        <v>2</v>
      </c>
      <c r="S268" s="193">
        <v>6</v>
      </c>
      <c r="T268" s="193">
        <v>72022</v>
      </c>
      <c r="U268" s="193" t="s">
        <v>877</v>
      </c>
      <c r="V268" s="195">
        <v>34134</v>
      </c>
      <c r="W268" s="195">
        <v>55880</v>
      </c>
      <c r="X268" s="195">
        <v>-21746</v>
      </c>
      <c r="Y268" s="194">
        <v>22082</v>
      </c>
      <c r="AA268">
        <v>74021</v>
      </c>
      <c r="AB268">
        <v>6</v>
      </c>
      <c r="AC268">
        <v>1</v>
      </c>
      <c r="AD268">
        <v>6</v>
      </c>
      <c r="AE268" t="s">
        <v>861</v>
      </c>
    </row>
    <row r="269" spans="17:31">
      <c r="Q269" s="187">
        <v>6</v>
      </c>
      <c r="R269" s="193">
        <v>2</v>
      </c>
      <c r="S269" s="193">
        <v>6</v>
      </c>
      <c r="T269" s="193">
        <v>72023</v>
      </c>
      <c r="U269" s="193" t="s">
        <v>878</v>
      </c>
      <c r="V269" s="195">
        <v>828800</v>
      </c>
      <c r="W269" s="195">
        <v>856367</v>
      </c>
      <c r="X269" s="195">
        <v>-27567</v>
      </c>
      <c r="Y269" s="194">
        <v>740230</v>
      </c>
      <c r="AB269">
        <v>7</v>
      </c>
      <c r="AC269">
        <v>1</v>
      </c>
      <c r="AD269">
        <v>6</v>
      </c>
      <c r="AE269" t="s">
        <v>879</v>
      </c>
    </row>
    <row r="270" spans="17:31">
      <c r="Q270" s="187">
        <v>6</v>
      </c>
      <c r="R270" s="193">
        <v>2</v>
      </c>
      <c r="S270" s="193">
        <v>6</v>
      </c>
      <c r="T270" s="193">
        <v>72024</v>
      </c>
      <c r="U270" s="193" t="s">
        <v>880</v>
      </c>
      <c r="V270" s="195">
        <v>3679324</v>
      </c>
      <c r="W270" s="195">
        <v>7211398</v>
      </c>
      <c r="X270" s="195">
        <v>-3532074</v>
      </c>
      <c r="Y270" s="194">
        <v>3990645</v>
      </c>
      <c r="AA270">
        <v>63011</v>
      </c>
      <c r="AB270">
        <v>7</v>
      </c>
      <c r="AC270">
        <v>1</v>
      </c>
      <c r="AD270">
        <v>6</v>
      </c>
      <c r="AE270" t="s">
        <v>881</v>
      </c>
    </row>
    <row r="271" spans="17:31">
      <c r="Q271" s="187">
        <v>6</v>
      </c>
      <c r="R271" s="193">
        <v>2</v>
      </c>
      <c r="S271" s="193">
        <v>6</v>
      </c>
      <c r="T271" s="193">
        <v>72025</v>
      </c>
      <c r="U271" s="193" t="s">
        <v>882</v>
      </c>
      <c r="V271" s="195">
        <v>400000</v>
      </c>
      <c r="W271" s="195">
        <v>410268</v>
      </c>
      <c r="X271" s="195">
        <v>-10268</v>
      </c>
      <c r="Y271" s="194">
        <v>392997</v>
      </c>
      <c r="AA271">
        <v>63012</v>
      </c>
      <c r="AB271">
        <v>7</v>
      </c>
      <c r="AC271">
        <v>1</v>
      </c>
      <c r="AD271">
        <v>6</v>
      </c>
      <c r="AE271" t="s">
        <v>883</v>
      </c>
    </row>
    <row r="272" spans="17:31">
      <c r="Q272" s="187">
        <v>6</v>
      </c>
      <c r="R272" s="193">
        <v>2</v>
      </c>
      <c r="S272" s="193">
        <v>6</v>
      </c>
      <c r="T272" s="193">
        <v>72031</v>
      </c>
      <c r="U272" s="193" t="s">
        <v>884</v>
      </c>
      <c r="V272" s="195">
        <v>1728118</v>
      </c>
      <c r="W272" s="195">
        <v>2252113</v>
      </c>
      <c r="X272" s="195">
        <v>-523995</v>
      </c>
      <c r="Y272" s="194">
        <v>2577631</v>
      </c>
      <c r="AA272">
        <v>63013</v>
      </c>
      <c r="AB272">
        <v>7</v>
      </c>
      <c r="AC272">
        <v>1</v>
      </c>
      <c r="AD272">
        <v>6</v>
      </c>
      <c r="AE272" t="s">
        <v>885</v>
      </c>
    </row>
    <row r="273" spans="17:31">
      <c r="Q273" s="187">
        <v>6</v>
      </c>
      <c r="R273" s="193">
        <v>2</v>
      </c>
      <c r="S273" s="193">
        <v>7</v>
      </c>
      <c r="T273" s="193">
        <v>65031</v>
      </c>
      <c r="U273" s="193" t="s">
        <v>886</v>
      </c>
      <c r="V273" s="195">
        <v>4975851</v>
      </c>
      <c r="W273" s="195">
        <v>5320637</v>
      </c>
      <c r="X273" s="195">
        <v>-344786</v>
      </c>
      <c r="Y273" s="194">
        <v>6472786</v>
      </c>
      <c r="AA273">
        <v>63014</v>
      </c>
      <c r="AB273">
        <v>7</v>
      </c>
      <c r="AC273">
        <v>1</v>
      </c>
      <c r="AD273">
        <v>6</v>
      </c>
      <c r="AE273" t="s">
        <v>887</v>
      </c>
    </row>
    <row r="274" spans="17:31">
      <c r="Q274" s="187">
        <v>6</v>
      </c>
      <c r="R274" s="193">
        <v>2</v>
      </c>
      <c r="S274" s="193">
        <v>7</v>
      </c>
      <c r="T274" s="193">
        <v>68011</v>
      </c>
      <c r="U274" s="193" t="s">
        <v>888</v>
      </c>
      <c r="V274" s="195">
        <v>5719222</v>
      </c>
      <c r="W274" s="195">
        <v>8927723</v>
      </c>
      <c r="X274" s="195">
        <v>-3208501</v>
      </c>
      <c r="Y274" s="194">
        <v>7848193</v>
      </c>
      <c r="AA274">
        <v>63015</v>
      </c>
      <c r="AB274">
        <v>7</v>
      </c>
      <c r="AC274">
        <v>1</v>
      </c>
      <c r="AD274">
        <v>6</v>
      </c>
      <c r="AE274" t="s">
        <v>889</v>
      </c>
    </row>
    <row r="275" spans="17:31">
      <c r="Q275" s="187">
        <v>6</v>
      </c>
      <c r="R275" s="193">
        <v>2</v>
      </c>
      <c r="S275" s="193">
        <v>7</v>
      </c>
      <c r="T275" s="193">
        <v>68012</v>
      </c>
      <c r="U275" s="193" t="s">
        <v>890</v>
      </c>
      <c r="V275" s="195">
        <v>23020</v>
      </c>
      <c r="W275" s="195">
        <v>14997</v>
      </c>
      <c r="X275" s="195">
        <v>8023</v>
      </c>
      <c r="Y275" s="194">
        <v>216905</v>
      </c>
      <c r="AA275">
        <v>75031</v>
      </c>
      <c r="AB275">
        <v>7</v>
      </c>
      <c r="AC275">
        <v>1</v>
      </c>
      <c r="AD275">
        <v>6</v>
      </c>
      <c r="AE275" t="s">
        <v>891</v>
      </c>
    </row>
    <row r="276" spans="17:31">
      <c r="Q276" s="187">
        <v>6</v>
      </c>
      <c r="R276" s="193">
        <v>2</v>
      </c>
      <c r="S276" s="193">
        <v>7</v>
      </c>
      <c r="T276" s="193">
        <v>68031</v>
      </c>
      <c r="U276" s="193" t="s">
        <v>892</v>
      </c>
      <c r="V276" s="195">
        <v>2478995</v>
      </c>
      <c r="W276" s="195">
        <v>2928398</v>
      </c>
      <c r="X276" s="195">
        <v>-449403</v>
      </c>
      <c r="Y276" s="194">
        <v>2983293</v>
      </c>
      <c r="AA276">
        <v>75033</v>
      </c>
      <c r="AB276">
        <v>7</v>
      </c>
      <c r="AC276">
        <v>1</v>
      </c>
      <c r="AD276">
        <v>6</v>
      </c>
      <c r="AE276" t="s">
        <v>893</v>
      </c>
    </row>
    <row r="277" spans="17:31">
      <c r="Q277" s="187">
        <v>6</v>
      </c>
      <c r="R277" s="193">
        <v>2</v>
      </c>
      <c r="S277" s="193">
        <v>7</v>
      </c>
      <c r="T277" s="193">
        <v>73059</v>
      </c>
      <c r="U277" s="193" t="s">
        <v>894</v>
      </c>
      <c r="V277" s="195">
        <v>8452036</v>
      </c>
      <c r="W277" s="195">
        <v>8346622</v>
      </c>
      <c r="X277" s="195">
        <v>105414</v>
      </c>
      <c r="Y277" s="194">
        <v>8438815</v>
      </c>
      <c r="AB277">
        <v>8</v>
      </c>
      <c r="AC277">
        <v>1</v>
      </c>
      <c r="AD277">
        <v>6</v>
      </c>
      <c r="AE277" t="s">
        <v>895</v>
      </c>
    </row>
    <row r="278" spans="17:31">
      <c r="Q278" s="187">
        <v>6</v>
      </c>
      <c r="R278" s="193">
        <v>2</v>
      </c>
      <c r="S278" s="193">
        <v>7</v>
      </c>
      <c r="T278" s="193">
        <v>81991</v>
      </c>
      <c r="U278" s="193" t="s">
        <v>896</v>
      </c>
      <c r="V278" s="195">
        <v>7083700</v>
      </c>
      <c r="W278" s="195">
        <v>13090354</v>
      </c>
      <c r="X278" s="195">
        <v>-6006654</v>
      </c>
      <c r="Y278" s="194">
        <v>12724278</v>
      </c>
      <c r="AA278">
        <v>65041</v>
      </c>
      <c r="AB278">
        <v>8</v>
      </c>
      <c r="AC278">
        <v>1</v>
      </c>
      <c r="AD278">
        <v>6</v>
      </c>
      <c r="AE278" t="s">
        <v>897</v>
      </c>
    </row>
    <row r="279" spans="17:31">
      <c r="Q279" s="187">
        <v>6</v>
      </c>
      <c r="R279" s="193">
        <v>2</v>
      </c>
      <c r="S279" s="193">
        <v>7</v>
      </c>
      <c r="T279" s="193">
        <v>81992</v>
      </c>
      <c r="U279" s="193" t="s">
        <v>898</v>
      </c>
      <c r="V279" s="195">
        <v>26086000</v>
      </c>
      <c r="W279" s="195">
        <v>40103588</v>
      </c>
      <c r="X279" s="195">
        <v>-14017588</v>
      </c>
      <c r="Y279" s="194">
        <v>33757977</v>
      </c>
      <c r="AA279">
        <v>65042</v>
      </c>
      <c r="AB279">
        <v>8</v>
      </c>
      <c r="AC279">
        <v>1</v>
      </c>
      <c r="AD279">
        <v>6</v>
      </c>
      <c r="AE279" t="s">
        <v>899</v>
      </c>
    </row>
    <row r="280" spans="17:31">
      <c r="Q280" s="187">
        <v>6</v>
      </c>
      <c r="R280" s="193">
        <v>2</v>
      </c>
      <c r="S280" s="193">
        <v>7</v>
      </c>
      <c r="T280" s="193">
        <v>99991</v>
      </c>
      <c r="U280" s="193" t="s">
        <v>900</v>
      </c>
      <c r="V280" s="195">
        <v>7757670</v>
      </c>
      <c r="W280" s="195">
        <v>8973770</v>
      </c>
      <c r="X280" s="195">
        <v>-1216100</v>
      </c>
      <c r="Y280" s="194">
        <v>5265949</v>
      </c>
      <c r="AC280">
        <v>2</v>
      </c>
      <c r="AD280">
        <v>6</v>
      </c>
      <c r="AE280" t="s">
        <v>901</v>
      </c>
    </row>
    <row r="281" spans="17:31">
      <c r="Q281" s="187">
        <v>6</v>
      </c>
      <c r="R281" s="193">
        <v>2</v>
      </c>
      <c r="S281" s="193">
        <v>7</v>
      </c>
      <c r="T281" s="193">
        <v>99993</v>
      </c>
      <c r="U281" s="193" t="s">
        <v>902</v>
      </c>
      <c r="V281" s="195">
        <v>16646000</v>
      </c>
      <c r="W281" s="195">
        <v>21837865</v>
      </c>
      <c r="X281" s="195">
        <v>-5191865</v>
      </c>
      <c r="Y281" s="194">
        <v>31160005</v>
      </c>
      <c r="AB281">
        <v>1</v>
      </c>
      <c r="AC281">
        <v>2</v>
      </c>
      <c r="AD281">
        <v>6</v>
      </c>
      <c r="AE281" t="s">
        <v>903</v>
      </c>
    </row>
    <row r="282" spans="17:31">
      <c r="Q282" s="187">
        <v>6</v>
      </c>
      <c r="R282" s="193">
        <v>3</v>
      </c>
      <c r="S282" s="193">
        <v>1</v>
      </c>
      <c r="T282" s="193">
        <v>75011</v>
      </c>
      <c r="U282" s="193" t="s">
        <v>904</v>
      </c>
      <c r="V282" s="195">
        <v>408960</v>
      </c>
      <c r="W282" s="195">
        <v>393804</v>
      </c>
      <c r="X282" s="195">
        <v>15156</v>
      </c>
      <c r="Y282" s="194">
        <v>366137</v>
      </c>
      <c r="AA282">
        <v>62021</v>
      </c>
      <c r="AB282">
        <v>1</v>
      </c>
      <c r="AC282">
        <v>2</v>
      </c>
      <c r="AD282">
        <v>6</v>
      </c>
      <c r="AE282" t="s">
        <v>905</v>
      </c>
    </row>
    <row r="283" spans="17:31">
      <c r="Q283" s="187">
        <v>6</v>
      </c>
      <c r="R283" s="193">
        <v>3</v>
      </c>
      <c r="S283" s="193">
        <v>1</v>
      </c>
      <c r="T283" s="193">
        <v>75019</v>
      </c>
      <c r="U283" s="193" t="s">
        <v>906</v>
      </c>
      <c r="V283" s="194">
        <v>185790</v>
      </c>
      <c r="W283" s="195">
        <v>188473</v>
      </c>
      <c r="X283" s="195">
        <v>-2683</v>
      </c>
      <c r="Y283" s="194">
        <v>226448</v>
      </c>
      <c r="AA283">
        <v>62022</v>
      </c>
      <c r="AB283">
        <v>1</v>
      </c>
      <c r="AC283">
        <v>2</v>
      </c>
      <c r="AD283">
        <v>6</v>
      </c>
      <c r="AE283" t="s">
        <v>907</v>
      </c>
    </row>
    <row r="284" spans="17:31">
      <c r="Q284" s="187">
        <v>6</v>
      </c>
      <c r="R284" s="193">
        <v>3</v>
      </c>
      <c r="S284" s="193">
        <v>2</v>
      </c>
      <c r="T284" s="193">
        <v>75021</v>
      </c>
      <c r="U284" s="193" t="s">
        <v>908</v>
      </c>
      <c r="V284" s="194">
        <v>115000</v>
      </c>
      <c r="W284" s="195">
        <v>107699</v>
      </c>
      <c r="X284" s="195">
        <v>7301</v>
      </c>
      <c r="Y284" s="194">
        <v>158285</v>
      </c>
      <c r="AA284">
        <v>62023</v>
      </c>
      <c r="AB284">
        <v>1</v>
      </c>
      <c r="AC284">
        <v>2</v>
      </c>
      <c r="AD284">
        <v>6</v>
      </c>
      <c r="AE284" t="s">
        <v>909</v>
      </c>
    </row>
    <row r="285" spans="17:31">
      <c r="Q285" s="187">
        <v>6</v>
      </c>
      <c r="R285" s="193">
        <v>3</v>
      </c>
      <c r="S285" s="193">
        <v>2</v>
      </c>
      <c r="T285" s="193">
        <v>75022</v>
      </c>
      <c r="U285" s="193" t="s">
        <v>910</v>
      </c>
      <c r="V285" s="194">
        <v>2393685</v>
      </c>
      <c r="W285" s="195">
        <v>2911862</v>
      </c>
      <c r="X285" s="195">
        <v>-518177</v>
      </c>
      <c r="Y285" s="194">
        <v>3341606</v>
      </c>
      <c r="AA285">
        <v>62031</v>
      </c>
      <c r="AB285">
        <v>1</v>
      </c>
      <c r="AC285">
        <v>2</v>
      </c>
      <c r="AD285">
        <v>6</v>
      </c>
      <c r="AE285" t="s">
        <v>911</v>
      </c>
    </row>
    <row r="286" spans="17:31">
      <c r="Q286" s="187">
        <v>6</v>
      </c>
      <c r="R286" s="193">
        <v>3</v>
      </c>
      <c r="S286" s="193">
        <v>2</v>
      </c>
      <c r="T286" s="193">
        <v>75023</v>
      </c>
      <c r="U286" s="193" t="s">
        <v>912</v>
      </c>
      <c r="V286" s="194">
        <v>82700</v>
      </c>
      <c r="W286" s="195">
        <v>76725</v>
      </c>
      <c r="X286" s="195">
        <v>5975</v>
      </c>
      <c r="Y286" s="194">
        <v>86410</v>
      </c>
      <c r="AA286">
        <v>62041</v>
      </c>
      <c r="AB286">
        <v>1</v>
      </c>
      <c r="AC286">
        <v>2</v>
      </c>
      <c r="AD286">
        <v>6</v>
      </c>
      <c r="AE286" t="s">
        <v>913</v>
      </c>
    </row>
    <row r="287" spans="17:31">
      <c r="Q287" s="187">
        <v>6</v>
      </c>
      <c r="R287" s="193">
        <v>3</v>
      </c>
      <c r="S287" s="193">
        <v>2</v>
      </c>
      <c r="T287" s="193">
        <v>75024</v>
      </c>
      <c r="U287" s="193" t="s">
        <v>914</v>
      </c>
      <c r="V287" s="194">
        <v>1500000</v>
      </c>
      <c r="W287" s="195">
        <v>1576187</v>
      </c>
      <c r="X287" s="195">
        <v>-76187</v>
      </c>
      <c r="Y287" s="194">
        <v>1376979</v>
      </c>
      <c r="AA287">
        <v>62042</v>
      </c>
      <c r="AB287">
        <v>1</v>
      </c>
      <c r="AC287">
        <v>2</v>
      </c>
      <c r="AD287">
        <v>6</v>
      </c>
      <c r="AE287" t="s">
        <v>915</v>
      </c>
    </row>
    <row r="288" spans="17:31">
      <c r="Q288" s="187">
        <v>6</v>
      </c>
      <c r="R288" s="193">
        <v>3</v>
      </c>
      <c r="S288" s="193">
        <v>2</v>
      </c>
      <c r="T288" s="193">
        <v>75025</v>
      </c>
      <c r="U288" s="193" t="s">
        <v>916</v>
      </c>
      <c r="V288" s="194">
        <v>480000</v>
      </c>
      <c r="W288" s="195">
        <v>346680</v>
      </c>
      <c r="X288" s="195">
        <v>133320</v>
      </c>
      <c r="Y288" s="194">
        <v>324877</v>
      </c>
      <c r="AA288">
        <v>68021</v>
      </c>
      <c r="AB288">
        <v>1</v>
      </c>
      <c r="AC288">
        <v>2</v>
      </c>
      <c r="AD288">
        <v>6</v>
      </c>
      <c r="AE288" t="s">
        <v>917</v>
      </c>
    </row>
    <row r="289" spans="17:31">
      <c r="Q289" s="187">
        <v>6</v>
      </c>
      <c r="R289" s="193">
        <v>3</v>
      </c>
      <c r="S289" s="193">
        <v>2</v>
      </c>
      <c r="T289" s="193">
        <v>75026</v>
      </c>
      <c r="U289" s="193" t="s">
        <v>918</v>
      </c>
      <c r="V289" s="194">
        <v>2950000</v>
      </c>
      <c r="W289" s="195">
        <v>2352730</v>
      </c>
      <c r="X289" s="195">
        <v>597270</v>
      </c>
      <c r="Y289" s="194">
        <v>2743698</v>
      </c>
      <c r="AB289">
        <v>2</v>
      </c>
      <c r="AC289">
        <v>2</v>
      </c>
      <c r="AD289">
        <v>6</v>
      </c>
      <c r="AE289" t="s">
        <v>919</v>
      </c>
    </row>
    <row r="290" spans="17:31">
      <c r="Q290" s="187">
        <v>6</v>
      </c>
      <c r="R290" s="193">
        <v>3</v>
      </c>
      <c r="S290" s="193">
        <v>2</v>
      </c>
      <c r="T290" s="193">
        <v>75029</v>
      </c>
      <c r="U290" s="193" t="s">
        <v>920</v>
      </c>
      <c r="V290" s="194">
        <v>51386</v>
      </c>
      <c r="W290" s="195">
        <v>190014</v>
      </c>
      <c r="X290" s="195">
        <v>-138628</v>
      </c>
      <c r="Y290" s="194">
        <v>495586</v>
      </c>
      <c r="AA290">
        <v>66011</v>
      </c>
      <c r="AB290">
        <v>2</v>
      </c>
      <c r="AC290">
        <v>2</v>
      </c>
      <c r="AD290">
        <v>6</v>
      </c>
      <c r="AE290" t="s">
        <v>921</v>
      </c>
    </row>
    <row r="291" spans="17:31">
      <c r="Q291" s="187">
        <v>6</v>
      </c>
      <c r="R291" s="193">
        <v>3</v>
      </c>
      <c r="S291" s="193">
        <v>3</v>
      </c>
      <c r="T291" s="193">
        <v>75032</v>
      </c>
      <c r="U291" s="193" t="s">
        <v>922</v>
      </c>
      <c r="V291" s="194">
        <v>2222500</v>
      </c>
      <c r="W291" s="195">
        <v>2282540</v>
      </c>
      <c r="X291" s="195">
        <v>-60040</v>
      </c>
      <c r="Y291" s="194">
        <v>2477896</v>
      </c>
      <c r="AA291">
        <v>66021</v>
      </c>
      <c r="AB291">
        <v>2</v>
      </c>
      <c r="AC291">
        <v>2</v>
      </c>
      <c r="AD291">
        <v>6</v>
      </c>
      <c r="AE291" t="s">
        <v>923</v>
      </c>
    </row>
    <row r="292" spans="17:31">
      <c r="Q292" s="187">
        <v>6</v>
      </c>
      <c r="R292" s="193">
        <v>3</v>
      </c>
      <c r="S292" s="193">
        <v>3</v>
      </c>
      <c r="T292" s="193">
        <v>75035</v>
      </c>
      <c r="U292" s="193" t="s">
        <v>924</v>
      </c>
      <c r="V292" s="194">
        <v>1242000</v>
      </c>
      <c r="W292" s="195">
        <v>1666543</v>
      </c>
      <c r="X292" s="195">
        <v>-424543</v>
      </c>
      <c r="Y292" s="194">
        <v>1387195</v>
      </c>
      <c r="AA292">
        <v>66031</v>
      </c>
      <c r="AB292">
        <v>2</v>
      </c>
      <c r="AC292">
        <v>2</v>
      </c>
      <c r="AD292">
        <v>6</v>
      </c>
      <c r="AE292" t="s">
        <v>925</v>
      </c>
    </row>
    <row r="293" spans="17:31">
      <c r="Q293" s="187">
        <v>6</v>
      </c>
      <c r="R293" s="193">
        <v>3</v>
      </c>
      <c r="S293" s="193">
        <v>3</v>
      </c>
      <c r="T293" s="193">
        <v>75041</v>
      </c>
      <c r="U293" s="193" t="s">
        <v>926</v>
      </c>
      <c r="V293" s="194">
        <v>1139318</v>
      </c>
      <c r="W293" s="195">
        <v>1216556</v>
      </c>
      <c r="X293" s="195">
        <v>-77238</v>
      </c>
      <c r="Y293" s="194">
        <v>1607837</v>
      </c>
      <c r="AA293">
        <v>66032</v>
      </c>
      <c r="AB293">
        <v>2</v>
      </c>
      <c r="AC293">
        <v>2</v>
      </c>
      <c r="AD293">
        <v>6</v>
      </c>
      <c r="AE293" t="s">
        <v>927</v>
      </c>
    </row>
    <row r="294" spans="17:31">
      <c r="Q294" s="187">
        <v>6</v>
      </c>
      <c r="R294" s="193">
        <v>3</v>
      </c>
      <c r="S294" s="193">
        <v>3</v>
      </c>
      <c r="T294" s="193">
        <v>75042</v>
      </c>
      <c r="U294" s="193" t="s">
        <v>928</v>
      </c>
      <c r="V294" s="194">
        <v>50000</v>
      </c>
      <c r="W294" s="195">
        <v>19413</v>
      </c>
      <c r="X294" s="195">
        <v>30587</v>
      </c>
      <c r="Y294" s="194">
        <v>47951</v>
      </c>
      <c r="AA294">
        <v>66033</v>
      </c>
      <c r="AB294">
        <v>2</v>
      </c>
      <c r="AC294">
        <v>2</v>
      </c>
      <c r="AD294">
        <v>6</v>
      </c>
      <c r="AE294" t="s">
        <v>929</v>
      </c>
    </row>
    <row r="295" spans="17:31">
      <c r="Q295" s="187">
        <v>6</v>
      </c>
      <c r="R295" s="193">
        <v>3</v>
      </c>
      <c r="S295" s="193">
        <v>3</v>
      </c>
      <c r="T295" s="193">
        <v>75051</v>
      </c>
      <c r="U295" s="193" t="s">
        <v>930</v>
      </c>
      <c r="V295" s="194">
        <v>1661997</v>
      </c>
      <c r="W295" s="195">
        <v>2254388</v>
      </c>
      <c r="X295" s="195">
        <v>-592391</v>
      </c>
      <c r="Y295" s="194">
        <v>2676171</v>
      </c>
      <c r="AA295">
        <v>66034</v>
      </c>
      <c r="AB295">
        <v>2</v>
      </c>
      <c r="AC295">
        <v>2</v>
      </c>
      <c r="AD295">
        <v>6</v>
      </c>
      <c r="AE295" t="s">
        <v>931</v>
      </c>
    </row>
    <row r="296" spans="17:31">
      <c r="Q296" s="187">
        <v>6</v>
      </c>
      <c r="R296" s="193">
        <v>3</v>
      </c>
      <c r="S296" s="193">
        <v>3</v>
      </c>
      <c r="T296" s="193">
        <v>75991</v>
      </c>
      <c r="U296" s="193" t="s">
        <v>932</v>
      </c>
      <c r="V296" s="194">
        <v>851750</v>
      </c>
      <c r="W296" s="195">
        <v>682197</v>
      </c>
      <c r="X296" s="195">
        <v>169553</v>
      </c>
      <c r="Y296" s="194">
        <v>1987568</v>
      </c>
      <c r="AA296">
        <v>66041</v>
      </c>
      <c r="AB296">
        <v>2</v>
      </c>
      <c r="AC296">
        <v>2</v>
      </c>
      <c r="AD296">
        <v>6</v>
      </c>
      <c r="AE296" t="s">
        <v>933</v>
      </c>
    </row>
    <row r="297" spans="17:31">
      <c r="Q297" s="187">
        <v>6</v>
      </c>
      <c r="R297" s="193">
        <v>3</v>
      </c>
      <c r="S297" s="193">
        <v>3</v>
      </c>
      <c r="T297" s="193">
        <v>75999</v>
      </c>
      <c r="U297" s="193" t="s">
        <v>934</v>
      </c>
      <c r="V297" s="194">
        <v>3878101</v>
      </c>
      <c r="W297" s="195">
        <v>3799877</v>
      </c>
      <c r="X297" s="195">
        <v>78224</v>
      </c>
      <c r="Y297" s="194">
        <v>3839326</v>
      </c>
      <c r="AA297">
        <v>66042</v>
      </c>
      <c r="AB297">
        <v>2</v>
      </c>
      <c r="AC297">
        <v>2</v>
      </c>
      <c r="AD297">
        <v>6</v>
      </c>
      <c r="AE297" t="s">
        <v>935</v>
      </c>
    </row>
    <row r="298" spans="17:31" ht="15">
      <c r="Q298" s="187">
        <v>6</v>
      </c>
      <c r="R298" s="193">
        <v>3</v>
      </c>
      <c r="S298" s="193">
        <v>3</v>
      </c>
      <c r="T298" s="193">
        <v>99012</v>
      </c>
      <c r="U298" s="193" t="s">
        <v>936</v>
      </c>
      <c r="V298" s="186"/>
      <c r="W298" s="195">
        <v>12277</v>
      </c>
      <c r="X298" s="195">
        <v>-12277</v>
      </c>
      <c r="Y298" s="194">
        <v>10175</v>
      </c>
      <c r="AA298">
        <v>66043</v>
      </c>
      <c r="AB298">
        <v>2</v>
      </c>
      <c r="AC298">
        <v>2</v>
      </c>
      <c r="AD298">
        <v>6</v>
      </c>
      <c r="AE298" t="s">
        <v>937</v>
      </c>
    </row>
    <row r="299" spans="17:31" ht="15">
      <c r="Q299" s="187">
        <v>6</v>
      </c>
      <c r="R299" s="193">
        <v>3</v>
      </c>
      <c r="S299" s="193">
        <v>3</v>
      </c>
      <c r="T299" s="193">
        <v>99013</v>
      </c>
      <c r="U299" s="193" t="s">
        <v>938</v>
      </c>
      <c r="V299" s="186"/>
      <c r="W299" s="193">
        <v>0</v>
      </c>
      <c r="X299" s="193">
        <v>0</v>
      </c>
      <c r="Y299" s="188">
        <v>-5</v>
      </c>
      <c r="AA299">
        <v>66044</v>
      </c>
      <c r="AB299">
        <v>2</v>
      </c>
      <c r="AC299">
        <v>2</v>
      </c>
      <c r="AD299">
        <v>6</v>
      </c>
      <c r="AE299" t="s">
        <v>939</v>
      </c>
    </row>
    <row r="300" spans="17:31">
      <c r="Q300" s="187">
        <v>6</v>
      </c>
      <c r="R300" s="193">
        <v>3</v>
      </c>
      <c r="S300" s="193">
        <v>3</v>
      </c>
      <c r="T300" s="193">
        <v>99042</v>
      </c>
      <c r="U300" s="193" t="s">
        <v>940</v>
      </c>
      <c r="V300" s="194">
        <v>200000</v>
      </c>
      <c r="W300" s="195">
        <v>470566</v>
      </c>
      <c r="X300" s="195">
        <v>-270566</v>
      </c>
      <c r="Y300" s="194">
        <v>827473</v>
      </c>
      <c r="AA300">
        <v>66045</v>
      </c>
      <c r="AB300">
        <v>2</v>
      </c>
      <c r="AC300">
        <v>2</v>
      </c>
      <c r="AD300">
        <v>6</v>
      </c>
      <c r="AE300" t="s">
        <v>941</v>
      </c>
    </row>
    <row r="301" spans="17:31" ht="15">
      <c r="Q301" s="187">
        <v>6</v>
      </c>
      <c r="R301" s="193">
        <v>3</v>
      </c>
      <c r="S301" s="193">
        <v>3</v>
      </c>
      <c r="T301" s="193">
        <v>99043</v>
      </c>
      <c r="U301" s="193" t="s">
        <v>942</v>
      </c>
      <c r="V301" s="186"/>
      <c r="W301" s="195">
        <v>-109755</v>
      </c>
      <c r="X301" s="195">
        <v>109755</v>
      </c>
      <c r="Y301" s="194">
        <v>-8628</v>
      </c>
      <c r="AA301">
        <v>66046</v>
      </c>
      <c r="AB301">
        <v>2</v>
      </c>
      <c r="AC301">
        <v>2</v>
      </c>
      <c r="AD301">
        <v>6</v>
      </c>
      <c r="AE301" t="s">
        <v>943</v>
      </c>
    </row>
    <row r="302" spans="17:31">
      <c r="Q302" s="187">
        <v>6</v>
      </c>
      <c r="R302" s="193">
        <v>3</v>
      </c>
      <c r="S302" s="193">
        <v>3</v>
      </c>
      <c r="T302" s="193">
        <v>99993</v>
      </c>
      <c r="U302" s="193" t="s">
        <v>902</v>
      </c>
      <c r="V302" s="194">
        <v>17030000</v>
      </c>
      <c r="W302" s="195">
        <v>8408600</v>
      </c>
      <c r="X302" s="195">
        <v>8621400</v>
      </c>
      <c r="Y302" s="194">
        <v>25152465</v>
      </c>
      <c r="AA302">
        <v>66047</v>
      </c>
      <c r="AB302">
        <v>2</v>
      </c>
      <c r="AC302">
        <v>2</v>
      </c>
      <c r="AD302">
        <v>6</v>
      </c>
      <c r="AE302" t="s">
        <v>944</v>
      </c>
    </row>
    <row r="303" spans="17:31" ht="15">
      <c r="Q303" s="187">
        <v>6</v>
      </c>
      <c r="R303" s="193">
        <v>3</v>
      </c>
      <c r="S303" s="193">
        <v>3</v>
      </c>
      <c r="T303" s="193">
        <v>99995</v>
      </c>
      <c r="U303" s="193" t="s">
        <v>945</v>
      </c>
      <c r="V303" s="186"/>
      <c r="W303" s="195">
        <v>8014</v>
      </c>
      <c r="X303" s="195">
        <v>-8014</v>
      </c>
      <c r="Y303" s="194">
        <v>132439</v>
      </c>
      <c r="AA303">
        <v>66048</v>
      </c>
      <c r="AB303">
        <v>2</v>
      </c>
      <c r="AC303">
        <v>2</v>
      </c>
      <c r="AD303">
        <v>6</v>
      </c>
      <c r="AE303" t="s">
        <v>946</v>
      </c>
    </row>
    <row r="304" spans="17:31" ht="15">
      <c r="Q304" s="187">
        <v>6</v>
      </c>
      <c r="R304" s="193">
        <v>3</v>
      </c>
      <c r="S304" s="193">
        <v>4</v>
      </c>
      <c r="T304" s="193">
        <v>72031</v>
      </c>
      <c r="U304" s="193" t="s">
        <v>884</v>
      </c>
      <c r="V304" s="186"/>
      <c r="W304" s="195">
        <v>7755</v>
      </c>
      <c r="X304" s="195">
        <v>-7755</v>
      </c>
      <c r="Y304" s="194">
        <v>5262</v>
      </c>
      <c r="AA304">
        <v>66049</v>
      </c>
      <c r="AB304">
        <v>2</v>
      </c>
      <c r="AC304">
        <v>2</v>
      </c>
      <c r="AD304">
        <v>6</v>
      </c>
      <c r="AE304" t="s">
        <v>947</v>
      </c>
    </row>
    <row r="305" spans="17:31">
      <c r="Q305" s="187">
        <v>6</v>
      </c>
      <c r="R305" s="193">
        <v>3</v>
      </c>
      <c r="S305" s="193">
        <v>4</v>
      </c>
      <c r="T305" s="193">
        <v>74011</v>
      </c>
      <c r="U305" s="193" t="s">
        <v>948</v>
      </c>
      <c r="V305" s="194">
        <v>140000</v>
      </c>
      <c r="W305" s="195">
        <v>236243</v>
      </c>
      <c r="X305" s="195">
        <v>-96243</v>
      </c>
      <c r="Y305" s="194">
        <v>273018</v>
      </c>
      <c r="AA305">
        <v>67011</v>
      </c>
      <c r="AB305">
        <v>2</v>
      </c>
      <c r="AC305">
        <v>2</v>
      </c>
      <c r="AD305">
        <v>6</v>
      </c>
      <c r="AE305" t="s">
        <v>949</v>
      </c>
    </row>
    <row r="306" spans="17:31">
      <c r="Q306" s="187">
        <v>6</v>
      </c>
      <c r="R306" s="193">
        <v>3</v>
      </c>
      <c r="S306" s="193">
        <v>4</v>
      </c>
      <c r="T306" s="193">
        <v>74012</v>
      </c>
      <c r="U306" s="193" t="s">
        <v>950</v>
      </c>
      <c r="V306" s="194">
        <v>1877138</v>
      </c>
      <c r="W306" s="195">
        <v>1889827</v>
      </c>
      <c r="X306" s="195">
        <v>-12689</v>
      </c>
      <c r="Y306" s="194">
        <v>2327763</v>
      </c>
      <c r="AB306">
        <v>3</v>
      </c>
      <c r="AC306">
        <v>2</v>
      </c>
      <c r="AD306">
        <v>6</v>
      </c>
      <c r="AE306" t="s">
        <v>951</v>
      </c>
    </row>
    <row r="307" spans="17:31">
      <c r="Q307" s="187">
        <v>6</v>
      </c>
      <c r="R307" s="193">
        <v>3</v>
      </c>
      <c r="S307" s="193">
        <v>4</v>
      </c>
      <c r="T307" s="193">
        <v>74013</v>
      </c>
      <c r="U307" s="193" t="s">
        <v>952</v>
      </c>
      <c r="V307" s="194">
        <v>2285189</v>
      </c>
      <c r="W307" s="195">
        <v>2412845</v>
      </c>
      <c r="X307" s="195">
        <v>-127656</v>
      </c>
      <c r="Y307" s="194">
        <v>2053468</v>
      </c>
      <c r="AA307">
        <v>69011</v>
      </c>
      <c r="AB307">
        <v>3</v>
      </c>
      <c r="AC307">
        <v>2</v>
      </c>
      <c r="AD307">
        <v>6</v>
      </c>
      <c r="AE307" t="s">
        <v>953</v>
      </c>
    </row>
    <row r="308" spans="17:31">
      <c r="Q308" s="187">
        <v>6</v>
      </c>
      <c r="R308" s="193">
        <v>3</v>
      </c>
      <c r="S308" s="193">
        <v>4</v>
      </c>
      <c r="T308" s="193">
        <v>74023</v>
      </c>
      <c r="U308" s="193" t="s">
        <v>954</v>
      </c>
      <c r="V308" s="194">
        <v>1556957</v>
      </c>
      <c r="W308" s="195">
        <v>2363090</v>
      </c>
      <c r="X308" s="195">
        <v>-806133</v>
      </c>
      <c r="Y308" s="194">
        <v>2264422</v>
      </c>
      <c r="AA308">
        <v>69021</v>
      </c>
      <c r="AB308">
        <v>3</v>
      </c>
      <c r="AC308">
        <v>2</v>
      </c>
      <c r="AD308">
        <v>6</v>
      </c>
      <c r="AE308" t="s">
        <v>955</v>
      </c>
    </row>
    <row r="309" spans="17:31">
      <c r="Q309" s="187">
        <v>6</v>
      </c>
      <c r="R309" s="193">
        <v>3</v>
      </c>
      <c r="S309" s="193">
        <v>4</v>
      </c>
      <c r="T309" s="193">
        <v>74991</v>
      </c>
      <c r="U309" s="193" t="s">
        <v>956</v>
      </c>
      <c r="V309" s="194">
        <v>82500</v>
      </c>
      <c r="W309" s="195">
        <v>131904</v>
      </c>
      <c r="X309" s="195">
        <v>-49404</v>
      </c>
      <c r="Y309" s="194">
        <v>148159</v>
      </c>
      <c r="AA309">
        <v>69026</v>
      </c>
      <c r="AB309">
        <v>3</v>
      </c>
      <c r="AC309">
        <v>2</v>
      </c>
      <c r="AD309">
        <v>6</v>
      </c>
      <c r="AE309" t="s">
        <v>957</v>
      </c>
    </row>
    <row r="310" spans="17:31">
      <c r="Q310" s="187">
        <v>6</v>
      </c>
      <c r="R310" s="193">
        <v>3</v>
      </c>
      <c r="S310" s="193">
        <v>5</v>
      </c>
      <c r="T310" s="193">
        <v>75061</v>
      </c>
      <c r="U310" s="193" t="s">
        <v>958</v>
      </c>
      <c r="V310" s="194">
        <v>45110246</v>
      </c>
      <c r="W310" s="195">
        <v>61921411</v>
      </c>
      <c r="X310" s="195">
        <v>-16811165</v>
      </c>
      <c r="Y310" s="194">
        <v>57410762</v>
      </c>
      <c r="AA310">
        <v>69039</v>
      </c>
      <c r="AB310">
        <v>3</v>
      </c>
      <c r="AC310">
        <v>2</v>
      </c>
      <c r="AD310">
        <v>6</v>
      </c>
      <c r="AE310" t="s">
        <v>959</v>
      </c>
    </row>
    <row r="311" spans="17:31">
      <c r="Q311" s="187">
        <v>6</v>
      </c>
      <c r="R311" s="193">
        <v>3</v>
      </c>
      <c r="S311" s="193">
        <v>5</v>
      </c>
      <c r="T311" s="193">
        <v>75062</v>
      </c>
      <c r="U311" s="193" t="s">
        <v>960</v>
      </c>
      <c r="V311" s="194">
        <v>13803000</v>
      </c>
      <c r="W311" s="195">
        <v>14616091</v>
      </c>
      <c r="X311" s="195">
        <v>-813091</v>
      </c>
      <c r="Y311" s="194">
        <v>14548674</v>
      </c>
      <c r="AB311">
        <v>4</v>
      </c>
      <c r="AC311">
        <v>2</v>
      </c>
      <c r="AD311">
        <v>6</v>
      </c>
      <c r="AE311" t="s">
        <v>691</v>
      </c>
    </row>
    <row r="312" spans="17:31">
      <c r="Q312" s="187">
        <v>6</v>
      </c>
      <c r="R312" s="193">
        <v>3</v>
      </c>
      <c r="S312" s="193">
        <v>5</v>
      </c>
      <c r="T312" s="193">
        <v>75063</v>
      </c>
      <c r="U312" s="193" t="s">
        <v>961</v>
      </c>
      <c r="V312" s="194">
        <v>797000</v>
      </c>
      <c r="W312" s="195">
        <v>834133</v>
      </c>
      <c r="X312" s="195">
        <v>-37133</v>
      </c>
      <c r="Y312" s="194">
        <v>754604</v>
      </c>
      <c r="AA312">
        <v>70011</v>
      </c>
      <c r="AB312">
        <v>4</v>
      </c>
      <c r="AC312">
        <v>2</v>
      </c>
      <c r="AD312">
        <v>6</v>
      </c>
      <c r="AE312" t="s">
        <v>693</v>
      </c>
    </row>
    <row r="313" spans="17:31">
      <c r="Q313" s="187">
        <v>6</v>
      </c>
      <c r="R313" s="193">
        <v>3</v>
      </c>
      <c r="S313" s="193">
        <v>5</v>
      </c>
      <c r="T313" s="193">
        <v>75064</v>
      </c>
      <c r="U313" s="193" t="s">
        <v>962</v>
      </c>
      <c r="V313" s="194">
        <v>9289655</v>
      </c>
      <c r="W313" s="195">
        <v>9880015</v>
      </c>
      <c r="X313" s="195">
        <v>-590360</v>
      </c>
      <c r="Y313" s="194">
        <v>10009555</v>
      </c>
      <c r="AA313">
        <v>70012</v>
      </c>
      <c r="AB313">
        <v>4</v>
      </c>
      <c r="AC313">
        <v>2</v>
      </c>
      <c r="AD313">
        <v>6</v>
      </c>
      <c r="AE313" t="s">
        <v>963</v>
      </c>
    </row>
    <row r="314" spans="17:31">
      <c r="Q314" s="187">
        <v>6</v>
      </c>
      <c r="R314" s="193">
        <v>3</v>
      </c>
      <c r="S314" s="193">
        <v>5</v>
      </c>
      <c r="T314" s="193">
        <v>75065</v>
      </c>
      <c r="U314" s="193" t="s">
        <v>964</v>
      </c>
      <c r="V314" s="194">
        <v>1000000</v>
      </c>
      <c r="W314" s="195">
        <v>1166817</v>
      </c>
      <c r="X314" s="195">
        <v>-166817</v>
      </c>
      <c r="Y314" s="194">
        <v>940786</v>
      </c>
      <c r="AA314">
        <v>70014</v>
      </c>
      <c r="AB314">
        <v>4</v>
      </c>
      <c r="AC314">
        <v>2</v>
      </c>
      <c r="AD314">
        <v>6</v>
      </c>
      <c r="AE314" t="s">
        <v>965</v>
      </c>
    </row>
    <row r="315" spans="17:31">
      <c r="Q315" s="187">
        <v>6</v>
      </c>
      <c r="R315" s="193">
        <v>3</v>
      </c>
      <c r="S315" s="193">
        <v>5</v>
      </c>
      <c r="T315" s="193">
        <v>75066</v>
      </c>
      <c r="U315" s="193" t="s">
        <v>966</v>
      </c>
      <c r="V315" s="194">
        <v>1250000</v>
      </c>
      <c r="W315" s="195">
        <v>1714743</v>
      </c>
      <c r="X315" s="195">
        <v>-464743</v>
      </c>
      <c r="Y315" s="194">
        <v>1545121</v>
      </c>
      <c r="AA315">
        <v>70021</v>
      </c>
      <c r="AB315">
        <v>4</v>
      </c>
      <c r="AC315">
        <v>2</v>
      </c>
      <c r="AD315">
        <v>6</v>
      </c>
      <c r="AE315" t="s">
        <v>967</v>
      </c>
    </row>
    <row r="316" spans="17:31">
      <c r="Q316" s="187">
        <v>6</v>
      </c>
      <c r="R316" s="193">
        <v>3</v>
      </c>
      <c r="S316" s="193">
        <v>5</v>
      </c>
      <c r="T316" s="193">
        <v>75067</v>
      </c>
      <c r="U316" s="193" t="s">
        <v>968</v>
      </c>
      <c r="V316" s="194">
        <v>25000</v>
      </c>
      <c r="W316" s="195">
        <v>95599</v>
      </c>
      <c r="X316" s="195">
        <v>-70599</v>
      </c>
      <c r="Y316" s="194">
        <v>23085</v>
      </c>
      <c r="AA316">
        <v>70022</v>
      </c>
      <c r="AB316">
        <v>4</v>
      </c>
      <c r="AC316">
        <v>2</v>
      </c>
      <c r="AD316">
        <v>6</v>
      </c>
      <c r="AE316" t="s">
        <v>969</v>
      </c>
    </row>
    <row r="317" spans="17:31">
      <c r="Q317" s="187">
        <v>6</v>
      </c>
      <c r="R317" s="193">
        <v>3</v>
      </c>
      <c r="S317" s="193">
        <v>5</v>
      </c>
      <c r="T317" s="193">
        <v>75068</v>
      </c>
      <c r="U317" s="193" t="s">
        <v>970</v>
      </c>
      <c r="V317" s="194">
        <v>150000</v>
      </c>
      <c r="W317" s="195">
        <v>179952</v>
      </c>
      <c r="X317" s="195">
        <v>-29952</v>
      </c>
      <c r="Y317" s="194">
        <v>102334</v>
      </c>
      <c r="AA317">
        <v>70023</v>
      </c>
      <c r="AB317">
        <v>4</v>
      </c>
      <c r="AC317">
        <v>2</v>
      </c>
      <c r="AD317">
        <v>6</v>
      </c>
      <c r="AE317" t="s">
        <v>971</v>
      </c>
    </row>
    <row r="318" spans="17:31">
      <c r="Q318" s="187">
        <v>6</v>
      </c>
      <c r="R318" s="193">
        <v>3</v>
      </c>
      <c r="S318" s="193">
        <v>6</v>
      </c>
      <c r="T318" s="193">
        <v>75071</v>
      </c>
      <c r="U318" s="193" t="s">
        <v>972</v>
      </c>
      <c r="V318" s="194">
        <v>5000</v>
      </c>
      <c r="W318" s="195">
        <v>44182</v>
      </c>
      <c r="X318" s="195">
        <v>-39182</v>
      </c>
      <c r="Y318" s="194">
        <v>32404</v>
      </c>
      <c r="AA318">
        <v>70024</v>
      </c>
      <c r="AB318">
        <v>4</v>
      </c>
      <c r="AC318">
        <v>2</v>
      </c>
      <c r="AD318">
        <v>6</v>
      </c>
      <c r="AE318" t="s">
        <v>973</v>
      </c>
    </row>
    <row r="319" spans="17:31" ht="15">
      <c r="Q319" s="187">
        <v>6</v>
      </c>
      <c r="R319" s="193">
        <v>3</v>
      </c>
      <c r="S319" s="193">
        <v>6</v>
      </c>
      <c r="T319" s="193">
        <v>75072</v>
      </c>
      <c r="U319" s="193" t="s">
        <v>974</v>
      </c>
      <c r="V319" s="194">
        <v>7040</v>
      </c>
      <c r="W319" s="240"/>
      <c r="X319" s="195">
        <v>7040</v>
      </c>
      <c r="Y319" s="194">
        <v>46500</v>
      </c>
      <c r="AA319">
        <v>70025</v>
      </c>
      <c r="AB319">
        <v>4</v>
      </c>
      <c r="AC319">
        <v>2</v>
      </c>
      <c r="AD319">
        <v>6</v>
      </c>
      <c r="AE319" t="s">
        <v>975</v>
      </c>
    </row>
    <row r="320" spans="17:31">
      <c r="Q320" s="187">
        <v>6</v>
      </c>
      <c r="R320" s="193">
        <v>3</v>
      </c>
      <c r="S320" s="193">
        <v>6</v>
      </c>
      <c r="T320" s="193">
        <v>75073</v>
      </c>
      <c r="U320" s="193" t="s">
        <v>976</v>
      </c>
      <c r="V320" s="194">
        <v>1355680</v>
      </c>
      <c r="W320" s="195">
        <v>1227160</v>
      </c>
      <c r="X320" s="195">
        <v>128520</v>
      </c>
      <c r="Y320" s="194">
        <v>1725065</v>
      </c>
      <c r="AA320">
        <v>70031</v>
      </c>
      <c r="AB320">
        <v>4</v>
      </c>
      <c r="AC320">
        <v>2</v>
      </c>
      <c r="AD320">
        <v>6</v>
      </c>
      <c r="AE320" t="s">
        <v>977</v>
      </c>
    </row>
    <row r="321" spans="17:31">
      <c r="Q321" s="187">
        <v>6</v>
      </c>
      <c r="R321" s="193">
        <v>3</v>
      </c>
      <c r="S321" s="193">
        <v>7</v>
      </c>
      <c r="T321" s="193">
        <v>75041</v>
      </c>
      <c r="U321" s="193" t="s">
        <v>926</v>
      </c>
      <c r="V321" s="194">
        <v>102000</v>
      </c>
      <c r="W321" s="195">
        <v>48772</v>
      </c>
      <c r="X321" s="195">
        <v>53228</v>
      </c>
      <c r="Y321" s="194">
        <v>60895</v>
      </c>
      <c r="AA321">
        <v>70032</v>
      </c>
      <c r="AB321">
        <v>4</v>
      </c>
      <c r="AC321">
        <v>2</v>
      </c>
      <c r="AD321">
        <v>6</v>
      </c>
      <c r="AE321" t="s">
        <v>978</v>
      </c>
    </row>
    <row r="322" spans="17:31">
      <c r="Q322" s="187">
        <v>6</v>
      </c>
      <c r="R322" s="193">
        <v>3</v>
      </c>
      <c r="S322" s="193">
        <v>7</v>
      </c>
      <c r="T322" s="193">
        <v>75061</v>
      </c>
      <c r="U322" s="193" t="s">
        <v>958</v>
      </c>
      <c r="V322" s="194">
        <v>160000</v>
      </c>
      <c r="W322" s="195">
        <v>206981</v>
      </c>
      <c r="X322" s="195">
        <v>-46981</v>
      </c>
      <c r="Y322" s="194">
        <v>142857</v>
      </c>
      <c r="AA322">
        <v>70039</v>
      </c>
      <c r="AB322">
        <v>4</v>
      </c>
      <c r="AC322">
        <v>2</v>
      </c>
      <c r="AD322">
        <v>6</v>
      </c>
      <c r="AE322" t="s">
        <v>979</v>
      </c>
    </row>
    <row r="323" spans="17:31">
      <c r="Q323" s="187">
        <v>6</v>
      </c>
      <c r="R323" s="193">
        <v>3</v>
      </c>
      <c r="S323" s="193">
        <v>9</v>
      </c>
      <c r="T323" s="193">
        <v>99991</v>
      </c>
      <c r="U323" s="193" t="s">
        <v>900</v>
      </c>
      <c r="V323" s="194">
        <v>1893185</v>
      </c>
      <c r="W323" s="195">
        <v>1785568</v>
      </c>
      <c r="X323" s="195">
        <v>107617</v>
      </c>
      <c r="Y323" s="194">
        <v>2434048</v>
      </c>
      <c r="AB323">
        <v>5</v>
      </c>
      <c r="AC323">
        <v>2</v>
      </c>
      <c r="AD323">
        <v>6</v>
      </c>
      <c r="AE323" t="s">
        <v>980</v>
      </c>
    </row>
    <row r="324" spans="17:31">
      <c r="Q324" s="187">
        <v>6</v>
      </c>
      <c r="R324" s="193">
        <v>3</v>
      </c>
      <c r="S324" s="193">
        <v>9</v>
      </c>
      <c r="T324" s="193">
        <v>99994</v>
      </c>
      <c r="U324" s="193" t="s">
        <v>981</v>
      </c>
      <c r="V324" s="194">
        <v>1200000</v>
      </c>
      <c r="W324" s="195">
        <v>1202490</v>
      </c>
      <c r="X324" s="195">
        <v>-2490</v>
      </c>
      <c r="Y324" s="194">
        <v>1480587</v>
      </c>
      <c r="AA324">
        <v>65011</v>
      </c>
      <c r="AB324">
        <v>5</v>
      </c>
      <c r="AC324">
        <v>2</v>
      </c>
      <c r="AD324">
        <v>6</v>
      </c>
      <c r="AE324" t="s">
        <v>982</v>
      </c>
    </row>
    <row r="325" spans="17:31">
      <c r="Q325" s="187">
        <v>6</v>
      </c>
      <c r="R325" s="193">
        <v>3</v>
      </c>
      <c r="S325" s="193">
        <v>9</v>
      </c>
      <c r="T325" s="193">
        <v>99998</v>
      </c>
      <c r="U325" s="193" t="s">
        <v>983</v>
      </c>
      <c r="V325" s="194">
        <v>212988</v>
      </c>
      <c r="W325" s="195">
        <v>359613</v>
      </c>
      <c r="X325" s="195">
        <v>-146625</v>
      </c>
      <c r="Y325" s="194">
        <v>316500</v>
      </c>
      <c r="AA325">
        <v>67029</v>
      </c>
      <c r="AB325">
        <v>5</v>
      </c>
      <c r="AC325">
        <v>2</v>
      </c>
      <c r="AD325">
        <v>6</v>
      </c>
      <c r="AE325" t="s">
        <v>984</v>
      </c>
    </row>
    <row r="326" spans="17:31">
      <c r="Q326" s="187">
        <v>6</v>
      </c>
      <c r="R326" s="193">
        <v>4</v>
      </c>
      <c r="S326" s="193">
        <v>1</v>
      </c>
      <c r="T326" s="193">
        <v>17012</v>
      </c>
      <c r="U326" s="193" t="s">
        <v>985</v>
      </c>
      <c r="V326" s="194">
        <v>1105000</v>
      </c>
      <c r="W326" s="195">
        <v>1599618</v>
      </c>
      <c r="X326" s="195">
        <v>-494618</v>
      </c>
      <c r="Y326" s="194">
        <v>2639241</v>
      </c>
      <c r="AA326">
        <v>71011</v>
      </c>
      <c r="AB326">
        <v>5</v>
      </c>
      <c r="AC326">
        <v>2</v>
      </c>
      <c r="AD326">
        <v>6</v>
      </c>
      <c r="AE326" t="s">
        <v>986</v>
      </c>
    </row>
    <row r="327" spans="17:31">
      <c r="Q327" s="187">
        <v>6</v>
      </c>
      <c r="R327" s="193">
        <v>4</v>
      </c>
      <c r="S327" s="193">
        <v>1</v>
      </c>
      <c r="T327" s="193">
        <v>17022</v>
      </c>
      <c r="U327" s="193" t="s">
        <v>987</v>
      </c>
      <c r="V327" s="195">
        <v>30000</v>
      </c>
      <c r="W327" s="194">
        <v>74931</v>
      </c>
      <c r="X327" s="195">
        <v>-44931</v>
      </c>
      <c r="Y327" s="194">
        <v>441607</v>
      </c>
      <c r="AA327">
        <v>71012</v>
      </c>
      <c r="AB327">
        <v>5</v>
      </c>
      <c r="AC327">
        <v>2</v>
      </c>
      <c r="AD327">
        <v>6</v>
      </c>
      <c r="AE327" t="s">
        <v>988</v>
      </c>
    </row>
    <row r="328" spans="17:31" ht="15">
      <c r="Q328" s="187">
        <v>6</v>
      </c>
      <c r="R328" s="193">
        <v>4</v>
      </c>
      <c r="S328" s="193">
        <v>1</v>
      </c>
      <c r="T328" s="193">
        <v>17032</v>
      </c>
      <c r="U328" s="193" t="s">
        <v>989</v>
      </c>
      <c r="V328" s="240"/>
      <c r="W328" s="186"/>
      <c r="X328" s="193">
        <v>0</v>
      </c>
      <c r="Y328" s="194">
        <v>10950</v>
      </c>
      <c r="AA328">
        <v>71021</v>
      </c>
      <c r="AB328">
        <v>5</v>
      </c>
      <c r="AC328">
        <v>2</v>
      </c>
      <c r="AD328">
        <v>6</v>
      </c>
      <c r="AE328" t="s">
        <v>990</v>
      </c>
    </row>
    <row r="329" spans="17:31" ht="15">
      <c r="Q329" s="187">
        <v>6</v>
      </c>
      <c r="R329" s="193">
        <v>4</v>
      </c>
      <c r="S329" s="193">
        <v>1</v>
      </c>
      <c r="T329" s="193">
        <v>17042</v>
      </c>
      <c r="U329" s="193" t="s">
        <v>991</v>
      </c>
      <c r="V329" s="240"/>
      <c r="W329" s="186"/>
      <c r="X329" s="193">
        <v>0</v>
      </c>
      <c r="Y329" s="194">
        <v>4750</v>
      </c>
      <c r="AA329">
        <v>71031</v>
      </c>
      <c r="AB329">
        <v>5</v>
      </c>
      <c r="AC329">
        <v>2</v>
      </c>
      <c r="AD329">
        <v>6</v>
      </c>
      <c r="AE329" t="s">
        <v>992</v>
      </c>
    </row>
    <row r="330" spans="17:31" ht="15">
      <c r="Q330" s="187">
        <v>6</v>
      </c>
      <c r="R330" s="193">
        <v>4</v>
      </c>
      <c r="S330" s="193">
        <v>1</v>
      </c>
      <c r="T330" s="193">
        <v>17072</v>
      </c>
      <c r="U330" s="193" t="s">
        <v>993</v>
      </c>
      <c r="V330" s="240"/>
      <c r="W330" s="186"/>
      <c r="X330" s="193">
        <v>0</v>
      </c>
      <c r="Y330" s="186"/>
      <c r="AA330">
        <v>71032</v>
      </c>
      <c r="AB330">
        <v>5</v>
      </c>
      <c r="AC330">
        <v>2</v>
      </c>
      <c r="AD330">
        <v>6</v>
      </c>
      <c r="AE330" t="s">
        <v>994</v>
      </c>
    </row>
    <row r="331" spans="17:31" ht="15">
      <c r="Q331" s="187">
        <v>6</v>
      </c>
      <c r="R331" s="193">
        <v>4</v>
      </c>
      <c r="S331" s="193">
        <v>1</v>
      </c>
      <c r="T331" s="193">
        <v>17082</v>
      </c>
      <c r="U331" s="193" t="s">
        <v>995</v>
      </c>
      <c r="V331" s="195">
        <v>30000</v>
      </c>
      <c r="W331" s="186"/>
      <c r="X331" s="195">
        <v>30000</v>
      </c>
      <c r="Y331" s="194">
        <v>16761</v>
      </c>
      <c r="AB331">
        <v>6</v>
      </c>
      <c r="AC331">
        <v>2</v>
      </c>
      <c r="AD331">
        <v>6</v>
      </c>
      <c r="AE331" t="s">
        <v>996</v>
      </c>
    </row>
    <row r="332" spans="17:31">
      <c r="Q332" s="187">
        <v>6</v>
      </c>
      <c r="R332" s="193">
        <v>4</v>
      </c>
      <c r="S332" s="193">
        <v>1</v>
      </c>
      <c r="T332" s="193">
        <v>17092</v>
      </c>
      <c r="U332" s="193" t="s">
        <v>997</v>
      </c>
      <c r="V332" s="195">
        <v>975000</v>
      </c>
      <c r="W332" s="194">
        <v>1493380</v>
      </c>
      <c r="X332" s="195">
        <v>-518380</v>
      </c>
      <c r="Y332" s="194">
        <v>2508908</v>
      </c>
      <c r="AA332">
        <v>72019</v>
      </c>
      <c r="AB332">
        <v>6</v>
      </c>
      <c r="AC332">
        <v>2</v>
      </c>
      <c r="AD332">
        <v>6</v>
      </c>
      <c r="AE332" t="s">
        <v>998</v>
      </c>
    </row>
    <row r="333" spans="17:31" ht="15">
      <c r="Q333" s="187">
        <v>6</v>
      </c>
      <c r="R333" s="193">
        <v>4</v>
      </c>
      <c r="S333" s="193">
        <v>1</v>
      </c>
      <c r="T333" s="193">
        <v>17102</v>
      </c>
      <c r="U333" s="193" t="s">
        <v>999</v>
      </c>
      <c r="V333" s="240"/>
      <c r="W333" s="194">
        <v>10912</v>
      </c>
      <c r="X333" s="195">
        <v>-10912</v>
      </c>
      <c r="Y333" s="194">
        <v>16935</v>
      </c>
      <c r="AA333">
        <v>72021</v>
      </c>
      <c r="AB333">
        <v>6</v>
      </c>
      <c r="AC333">
        <v>2</v>
      </c>
      <c r="AD333">
        <v>6</v>
      </c>
      <c r="AE333" t="s">
        <v>1000</v>
      </c>
    </row>
    <row r="334" spans="17:31" ht="15">
      <c r="Q334" s="187">
        <v>6</v>
      </c>
      <c r="R334" s="193">
        <v>4</v>
      </c>
      <c r="S334" s="193">
        <v>1</v>
      </c>
      <c r="T334" s="193">
        <v>19022</v>
      </c>
      <c r="U334" s="193" t="s">
        <v>1001</v>
      </c>
      <c r="V334" s="195">
        <v>140000</v>
      </c>
      <c r="W334" s="194">
        <v>93885</v>
      </c>
      <c r="X334" s="195">
        <v>46115</v>
      </c>
      <c r="Y334" s="186"/>
      <c r="AA334">
        <v>72022</v>
      </c>
      <c r="AB334">
        <v>6</v>
      </c>
      <c r="AC334">
        <v>2</v>
      </c>
      <c r="AD334">
        <v>6</v>
      </c>
      <c r="AE334" t="s">
        <v>1002</v>
      </c>
    </row>
    <row r="335" spans="17:31" ht="15">
      <c r="Q335" s="187">
        <v>6</v>
      </c>
      <c r="R335" s="193">
        <v>4</v>
      </c>
      <c r="S335" s="193">
        <v>1</v>
      </c>
      <c r="T335" s="193">
        <v>19023</v>
      </c>
      <c r="U335" s="193" t="s">
        <v>1003</v>
      </c>
      <c r="V335" s="240"/>
      <c r="W335" s="194">
        <v>8000</v>
      </c>
      <c r="X335" s="195">
        <v>-8000</v>
      </c>
      <c r="Y335" s="194">
        <v>284254</v>
      </c>
      <c r="AA335">
        <v>72023</v>
      </c>
      <c r="AB335">
        <v>6</v>
      </c>
      <c r="AC335">
        <v>2</v>
      </c>
      <c r="AD335">
        <v>6</v>
      </c>
      <c r="AE335" t="s">
        <v>1004</v>
      </c>
    </row>
    <row r="336" spans="17:31">
      <c r="Q336" s="187">
        <v>6</v>
      </c>
      <c r="R336" s="193">
        <v>4</v>
      </c>
      <c r="S336" s="193">
        <v>1</v>
      </c>
      <c r="T336" s="193">
        <v>19024</v>
      </c>
      <c r="U336" s="193" t="s">
        <v>1005</v>
      </c>
      <c r="V336" s="195">
        <v>5100</v>
      </c>
      <c r="W336" s="194">
        <v>1420</v>
      </c>
      <c r="X336" s="195">
        <v>3680</v>
      </c>
      <c r="Y336" s="194">
        <v>9900</v>
      </c>
      <c r="AA336">
        <v>72024</v>
      </c>
      <c r="AB336">
        <v>6</v>
      </c>
      <c r="AC336">
        <v>2</v>
      </c>
      <c r="AD336">
        <v>6</v>
      </c>
      <c r="AE336" t="s">
        <v>1006</v>
      </c>
    </row>
    <row r="337" spans="17:31">
      <c r="Q337" s="187">
        <v>6</v>
      </c>
      <c r="R337" s="193">
        <v>4</v>
      </c>
      <c r="S337" s="193">
        <v>1</v>
      </c>
      <c r="T337" s="193">
        <v>19026</v>
      </c>
      <c r="U337" s="193" t="s">
        <v>1007</v>
      </c>
      <c r="V337" s="195">
        <v>1000</v>
      </c>
      <c r="W337" s="187">
        <v>230</v>
      </c>
      <c r="X337" s="193">
        <v>770</v>
      </c>
      <c r="Y337" s="188">
        <v>80</v>
      </c>
      <c r="AA337">
        <v>72025</v>
      </c>
      <c r="AB337">
        <v>6</v>
      </c>
      <c r="AC337">
        <v>2</v>
      </c>
      <c r="AD337">
        <v>6</v>
      </c>
      <c r="AE337" t="s">
        <v>1008</v>
      </c>
    </row>
    <row r="338" spans="17:31">
      <c r="Q338" s="187">
        <v>6</v>
      </c>
      <c r="R338" s="193">
        <v>4</v>
      </c>
      <c r="S338" s="193">
        <v>1</v>
      </c>
      <c r="T338" s="193">
        <v>19111</v>
      </c>
      <c r="U338" s="193" t="s">
        <v>1009</v>
      </c>
      <c r="V338" s="195">
        <v>506421</v>
      </c>
      <c r="W338" s="194">
        <v>5306</v>
      </c>
      <c r="X338" s="195">
        <v>501115</v>
      </c>
      <c r="Y338" s="194">
        <v>12035</v>
      </c>
      <c r="AA338">
        <v>72031</v>
      </c>
      <c r="AB338">
        <v>6</v>
      </c>
      <c r="AC338">
        <v>2</v>
      </c>
      <c r="AD338">
        <v>6</v>
      </c>
      <c r="AE338" t="s">
        <v>1010</v>
      </c>
    </row>
    <row r="339" spans="17:31" ht="15">
      <c r="Q339" s="187">
        <v>6</v>
      </c>
      <c r="R339" s="193">
        <v>4</v>
      </c>
      <c r="S339" s="193">
        <v>1</v>
      </c>
      <c r="T339" s="193">
        <v>98011</v>
      </c>
      <c r="U339" s="193" t="s">
        <v>1011</v>
      </c>
      <c r="V339" s="240"/>
      <c r="W339" s="186"/>
      <c r="X339" s="193">
        <v>0</v>
      </c>
      <c r="Y339" s="194">
        <v>2886</v>
      </c>
      <c r="AB339">
        <v>7</v>
      </c>
      <c r="AC339">
        <v>2</v>
      </c>
      <c r="AD339">
        <v>6</v>
      </c>
      <c r="AE339" t="s">
        <v>1012</v>
      </c>
    </row>
    <row r="340" spans="17:31" ht="15">
      <c r="Q340" s="187">
        <v>6</v>
      </c>
      <c r="R340" s="193">
        <v>4</v>
      </c>
      <c r="S340" s="193">
        <v>2</v>
      </c>
      <c r="T340" s="193">
        <v>17012</v>
      </c>
      <c r="U340" s="193" t="s">
        <v>985</v>
      </c>
      <c r="V340" s="240"/>
      <c r="W340" s="186"/>
      <c r="X340" s="193">
        <v>0</v>
      </c>
      <c r="Y340" s="194">
        <v>15979</v>
      </c>
      <c r="AA340">
        <v>65031</v>
      </c>
      <c r="AB340">
        <v>7</v>
      </c>
      <c r="AC340">
        <v>2</v>
      </c>
      <c r="AD340">
        <v>6</v>
      </c>
      <c r="AE340" t="s">
        <v>1013</v>
      </c>
    </row>
    <row r="341" spans="17:31">
      <c r="Q341" s="187">
        <v>6</v>
      </c>
      <c r="R341" s="193">
        <v>4</v>
      </c>
      <c r="S341" s="193">
        <v>2</v>
      </c>
      <c r="T341" s="193">
        <v>17022</v>
      </c>
      <c r="U341" s="193" t="s">
        <v>987</v>
      </c>
      <c r="V341" s="195">
        <v>150000</v>
      </c>
      <c r="W341" s="194">
        <v>125455</v>
      </c>
      <c r="X341" s="195">
        <v>24545</v>
      </c>
      <c r="Y341" s="194">
        <v>90097</v>
      </c>
      <c r="AA341">
        <v>68011</v>
      </c>
      <c r="AB341">
        <v>7</v>
      </c>
      <c r="AC341">
        <v>2</v>
      </c>
      <c r="AD341">
        <v>6</v>
      </c>
      <c r="AE341" t="s">
        <v>1014</v>
      </c>
    </row>
    <row r="342" spans="17:31" ht="15">
      <c r="Q342" s="187">
        <v>6</v>
      </c>
      <c r="R342" s="193">
        <v>4</v>
      </c>
      <c r="S342" s="193">
        <v>2</v>
      </c>
      <c r="T342" s="193">
        <v>17092</v>
      </c>
      <c r="U342" s="193" t="s">
        <v>997</v>
      </c>
      <c r="V342" s="240"/>
      <c r="W342" s="186"/>
      <c r="X342" s="193">
        <v>0</v>
      </c>
      <c r="Y342" s="188">
        <v>370</v>
      </c>
      <c r="AA342">
        <v>68012</v>
      </c>
      <c r="AB342">
        <v>7</v>
      </c>
      <c r="AC342">
        <v>2</v>
      </c>
      <c r="AD342">
        <v>6</v>
      </c>
      <c r="AE342" t="s">
        <v>1015</v>
      </c>
    </row>
    <row r="343" spans="17:31">
      <c r="Q343" s="187">
        <v>6</v>
      </c>
      <c r="R343" s="193">
        <v>4</v>
      </c>
      <c r="S343" s="193">
        <v>3</v>
      </c>
      <c r="T343" s="193">
        <v>17052</v>
      </c>
      <c r="U343" s="193" t="s">
        <v>1016</v>
      </c>
      <c r="V343" s="195">
        <v>75000</v>
      </c>
      <c r="W343" s="194">
        <v>67109</v>
      </c>
      <c r="X343" s="195">
        <v>7891</v>
      </c>
      <c r="Y343" s="194">
        <v>151723</v>
      </c>
      <c r="AA343">
        <v>68031</v>
      </c>
      <c r="AB343">
        <v>7</v>
      </c>
      <c r="AC343">
        <v>2</v>
      </c>
      <c r="AD343">
        <v>6</v>
      </c>
      <c r="AE343" t="s">
        <v>1017</v>
      </c>
    </row>
    <row r="344" spans="17:31">
      <c r="Q344" s="187">
        <v>6</v>
      </c>
      <c r="R344" s="193">
        <v>4</v>
      </c>
      <c r="S344" s="193">
        <v>3</v>
      </c>
      <c r="T344" s="193">
        <v>17053</v>
      </c>
      <c r="U344" s="193" t="s">
        <v>1018</v>
      </c>
      <c r="V344" s="195">
        <v>50000</v>
      </c>
      <c r="W344" s="194">
        <v>176143</v>
      </c>
      <c r="X344" s="195">
        <v>-126143</v>
      </c>
      <c r="Y344" s="194">
        <v>131855</v>
      </c>
      <c r="AA344">
        <v>73059</v>
      </c>
      <c r="AB344">
        <v>7</v>
      </c>
      <c r="AC344">
        <v>2</v>
      </c>
      <c r="AD344">
        <v>6</v>
      </c>
      <c r="AE344" t="s">
        <v>1019</v>
      </c>
    </row>
    <row r="345" spans="17:31">
      <c r="Q345" s="187">
        <v>6</v>
      </c>
      <c r="R345" s="193">
        <v>4</v>
      </c>
      <c r="S345" s="193">
        <v>3</v>
      </c>
      <c r="T345" s="193">
        <v>17054</v>
      </c>
      <c r="U345" s="193" t="s">
        <v>1020</v>
      </c>
      <c r="V345" s="195">
        <v>185000</v>
      </c>
      <c r="W345" s="194">
        <v>1215662</v>
      </c>
      <c r="X345" s="195">
        <v>-1030662</v>
      </c>
      <c r="Y345" s="194">
        <v>2233816</v>
      </c>
      <c r="AA345">
        <v>81991</v>
      </c>
      <c r="AB345">
        <v>7</v>
      </c>
      <c r="AC345">
        <v>2</v>
      </c>
      <c r="AD345">
        <v>6</v>
      </c>
      <c r="AE345" t="s">
        <v>1021</v>
      </c>
    </row>
    <row r="346" spans="17:31">
      <c r="Q346" s="187">
        <v>6</v>
      </c>
      <c r="R346" s="193">
        <v>4</v>
      </c>
      <c r="S346" s="193">
        <v>3</v>
      </c>
      <c r="T346" s="193">
        <v>17062</v>
      </c>
      <c r="U346" s="193" t="s">
        <v>1022</v>
      </c>
      <c r="V346" s="195">
        <v>400000</v>
      </c>
      <c r="W346" s="194">
        <v>483876</v>
      </c>
      <c r="X346" s="195">
        <v>-83876</v>
      </c>
      <c r="Y346" s="194">
        <v>486244</v>
      </c>
      <c r="AA346">
        <v>81992</v>
      </c>
      <c r="AB346">
        <v>7</v>
      </c>
      <c r="AC346">
        <v>2</v>
      </c>
      <c r="AD346">
        <v>6</v>
      </c>
      <c r="AE346" t="s">
        <v>1023</v>
      </c>
    </row>
    <row r="347" spans="17:31">
      <c r="Q347" s="187">
        <v>6</v>
      </c>
      <c r="R347" s="193">
        <v>4</v>
      </c>
      <c r="S347" s="193">
        <v>3</v>
      </c>
      <c r="T347" s="193">
        <v>19201</v>
      </c>
      <c r="U347" s="193" t="s">
        <v>1024</v>
      </c>
      <c r="V347" s="195">
        <v>695500</v>
      </c>
      <c r="W347" s="194">
        <v>117692</v>
      </c>
      <c r="X347" s="195">
        <v>577808</v>
      </c>
      <c r="Y347" s="194">
        <v>82432</v>
      </c>
      <c r="AA347">
        <v>99991</v>
      </c>
      <c r="AB347">
        <v>7</v>
      </c>
      <c r="AC347">
        <v>2</v>
      </c>
      <c r="AD347">
        <v>6</v>
      </c>
      <c r="AE347" t="s">
        <v>1025</v>
      </c>
    </row>
    <row r="348" spans="17:31">
      <c r="Q348" s="187">
        <v>6</v>
      </c>
      <c r="R348" s="193">
        <v>4</v>
      </c>
      <c r="S348" s="193">
        <v>3</v>
      </c>
      <c r="T348" s="193">
        <v>19202</v>
      </c>
      <c r="U348" s="193" t="s">
        <v>1026</v>
      </c>
      <c r="V348" s="195">
        <v>56925</v>
      </c>
      <c r="W348" s="194">
        <v>61741</v>
      </c>
      <c r="X348" s="195">
        <v>-4816</v>
      </c>
      <c r="Y348" s="194">
        <v>138470</v>
      </c>
      <c r="AA348">
        <v>99993</v>
      </c>
      <c r="AB348">
        <v>7</v>
      </c>
      <c r="AC348">
        <v>2</v>
      </c>
      <c r="AD348">
        <v>6</v>
      </c>
      <c r="AE348" t="s">
        <v>1027</v>
      </c>
    </row>
    <row r="349" spans="17:31">
      <c r="Q349" s="187">
        <v>6</v>
      </c>
      <c r="R349" s="193">
        <v>4</v>
      </c>
      <c r="S349" s="193">
        <v>3</v>
      </c>
      <c r="T349" s="193">
        <v>19203</v>
      </c>
      <c r="U349" s="193" t="s">
        <v>1028</v>
      </c>
      <c r="V349" s="195">
        <v>89150</v>
      </c>
      <c r="W349" s="194">
        <v>40577</v>
      </c>
      <c r="X349" s="195">
        <v>48573</v>
      </c>
      <c r="Y349" s="194">
        <v>59629</v>
      </c>
      <c r="AC349">
        <v>3</v>
      </c>
      <c r="AD349">
        <v>6</v>
      </c>
      <c r="AE349" t="s">
        <v>1029</v>
      </c>
    </row>
    <row r="350" spans="17:31">
      <c r="Q350" s="187">
        <v>6</v>
      </c>
      <c r="R350" s="193">
        <v>4</v>
      </c>
      <c r="S350" s="193">
        <v>3</v>
      </c>
      <c r="T350" s="193">
        <v>19204</v>
      </c>
      <c r="U350" s="193" t="s">
        <v>1030</v>
      </c>
      <c r="V350" s="195">
        <v>60581</v>
      </c>
      <c r="W350" s="194">
        <v>52447</v>
      </c>
      <c r="X350" s="195">
        <v>8134</v>
      </c>
      <c r="Y350" s="194">
        <v>254574</v>
      </c>
      <c r="AB350">
        <v>1</v>
      </c>
      <c r="AC350">
        <v>3</v>
      </c>
      <c r="AD350">
        <v>6</v>
      </c>
      <c r="AE350" t="s">
        <v>1031</v>
      </c>
    </row>
    <row r="351" spans="17:31">
      <c r="Q351" s="187">
        <v>6</v>
      </c>
      <c r="R351" s="193">
        <v>4</v>
      </c>
      <c r="S351" s="193">
        <v>3</v>
      </c>
      <c r="T351" s="193">
        <v>19205</v>
      </c>
      <c r="U351" s="193" t="s">
        <v>1032</v>
      </c>
      <c r="V351" s="195">
        <v>281606</v>
      </c>
      <c r="W351" s="194">
        <v>542726</v>
      </c>
      <c r="X351" s="195">
        <v>-261120</v>
      </c>
      <c r="Y351" s="194">
        <v>495504</v>
      </c>
      <c r="AA351">
        <v>75011</v>
      </c>
      <c r="AB351">
        <v>1</v>
      </c>
      <c r="AC351">
        <v>3</v>
      </c>
      <c r="AD351">
        <v>6</v>
      </c>
      <c r="AE351" t="s">
        <v>1033</v>
      </c>
    </row>
    <row r="352" spans="17:31">
      <c r="Q352" s="187">
        <v>6</v>
      </c>
      <c r="R352" s="193">
        <v>4</v>
      </c>
      <c r="S352" s="193">
        <v>3</v>
      </c>
      <c r="T352" s="193">
        <v>19206</v>
      </c>
      <c r="U352" s="193" t="s">
        <v>1034</v>
      </c>
      <c r="V352" s="195">
        <v>99400</v>
      </c>
      <c r="W352" s="194">
        <v>298335</v>
      </c>
      <c r="X352" s="195">
        <v>-198935</v>
      </c>
      <c r="Y352" s="194">
        <v>453837</v>
      </c>
      <c r="AA352">
        <v>75019</v>
      </c>
      <c r="AB352">
        <v>1</v>
      </c>
      <c r="AC352">
        <v>3</v>
      </c>
      <c r="AD352">
        <v>6</v>
      </c>
      <c r="AE352" t="s">
        <v>1035</v>
      </c>
    </row>
    <row r="353" spans="17:31">
      <c r="Q353" s="187">
        <v>6</v>
      </c>
      <c r="R353" s="193">
        <v>4</v>
      </c>
      <c r="S353" s="193">
        <v>3</v>
      </c>
      <c r="T353" s="193">
        <v>19207</v>
      </c>
      <c r="U353" s="193" t="s">
        <v>1036</v>
      </c>
      <c r="V353" s="195">
        <v>40690</v>
      </c>
      <c r="W353" s="194">
        <v>62923</v>
      </c>
      <c r="X353" s="195">
        <v>-22233</v>
      </c>
      <c r="Y353" s="194">
        <v>93079</v>
      </c>
      <c r="AB353">
        <v>2</v>
      </c>
      <c r="AC353">
        <v>3</v>
      </c>
      <c r="AD353">
        <v>6</v>
      </c>
      <c r="AE353" t="s">
        <v>1037</v>
      </c>
    </row>
    <row r="354" spans="17:31">
      <c r="Q354" s="187">
        <v>6</v>
      </c>
      <c r="R354" s="193">
        <v>4</v>
      </c>
      <c r="S354" s="193">
        <v>3</v>
      </c>
      <c r="T354" s="193">
        <v>19208</v>
      </c>
      <c r="U354" s="193" t="s">
        <v>1038</v>
      </c>
      <c r="V354" s="195">
        <v>27000</v>
      </c>
      <c r="W354" s="194">
        <v>25409</v>
      </c>
      <c r="X354" s="195">
        <v>1591</v>
      </c>
      <c r="Y354" s="194">
        <v>36421</v>
      </c>
      <c r="AA354">
        <v>75021</v>
      </c>
      <c r="AB354">
        <v>2</v>
      </c>
      <c r="AC354">
        <v>3</v>
      </c>
      <c r="AD354">
        <v>6</v>
      </c>
      <c r="AE354" t="s">
        <v>1039</v>
      </c>
    </row>
    <row r="355" spans="17:31">
      <c r="Q355" s="187">
        <v>6</v>
      </c>
      <c r="R355" s="193">
        <v>4</v>
      </c>
      <c r="S355" s="193">
        <v>3</v>
      </c>
      <c r="T355" s="193">
        <v>19209</v>
      </c>
      <c r="U355" s="193" t="s">
        <v>1040</v>
      </c>
      <c r="V355" s="195">
        <v>4850</v>
      </c>
      <c r="W355" s="194">
        <v>56065</v>
      </c>
      <c r="X355" s="195">
        <v>-51215</v>
      </c>
      <c r="Y355" s="194">
        <v>65558</v>
      </c>
      <c r="AA355">
        <v>75022</v>
      </c>
      <c r="AB355">
        <v>2</v>
      </c>
      <c r="AC355">
        <v>3</v>
      </c>
      <c r="AD355">
        <v>6</v>
      </c>
      <c r="AE355" t="s">
        <v>1041</v>
      </c>
    </row>
    <row r="356" spans="17:31">
      <c r="Q356" s="187">
        <v>6</v>
      </c>
      <c r="R356" s="193">
        <v>4</v>
      </c>
      <c r="S356" s="193">
        <v>3</v>
      </c>
      <c r="T356" s="193">
        <v>19211</v>
      </c>
      <c r="U356" s="193" t="s">
        <v>1042</v>
      </c>
      <c r="V356" s="195">
        <v>11500</v>
      </c>
      <c r="W356" s="194">
        <v>46559</v>
      </c>
      <c r="X356" s="195">
        <v>-35059</v>
      </c>
      <c r="Y356" s="194">
        <v>47583</v>
      </c>
      <c r="AA356">
        <v>75023</v>
      </c>
      <c r="AB356">
        <v>2</v>
      </c>
      <c r="AC356">
        <v>3</v>
      </c>
      <c r="AD356">
        <v>6</v>
      </c>
      <c r="AE356" t="s">
        <v>1043</v>
      </c>
    </row>
    <row r="357" spans="17:31">
      <c r="Q357" s="187">
        <v>6</v>
      </c>
      <c r="R357" s="193">
        <v>4</v>
      </c>
      <c r="S357" s="193">
        <v>3</v>
      </c>
      <c r="T357" s="193">
        <v>19212</v>
      </c>
      <c r="U357" s="193" t="s">
        <v>1044</v>
      </c>
      <c r="V357" s="195">
        <v>16800</v>
      </c>
      <c r="W357" s="194">
        <v>49034</v>
      </c>
      <c r="X357" s="195">
        <v>-32234</v>
      </c>
      <c r="Y357" s="194">
        <v>59632</v>
      </c>
      <c r="AA357">
        <v>75024</v>
      </c>
      <c r="AB357">
        <v>2</v>
      </c>
      <c r="AC357">
        <v>3</v>
      </c>
      <c r="AD357">
        <v>6</v>
      </c>
      <c r="AE357" t="s">
        <v>1045</v>
      </c>
    </row>
    <row r="358" spans="17:31">
      <c r="Q358" s="187">
        <v>6</v>
      </c>
      <c r="R358" s="193">
        <v>4</v>
      </c>
      <c r="S358" s="193">
        <v>3</v>
      </c>
      <c r="T358" s="193">
        <v>19213</v>
      </c>
      <c r="U358" s="193" t="s">
        <v>1046</v>
      </c>
      <c r="V358" s="195">
        <v>34850</v>
      </c>
      <c r="W358" s="194">
        <v>34427</v>
      </c>
      <c r="X358" s="193">
        <v>423</v>
      </c>
      <c r="Y358" s="194">
        <v>33848</v>
      </c>
      <c r="AA358">
        <v>75025</v>
      </c>
      <c r="AB358">
        <v>2</v>
      </c>
      <c r="AC358">
        <v>3</v>
      </c>
      <c r="AD358">
        <v>6</v>
      </c>
      <c r="AE358" t="s">
        <v>1047</v>
      </c>
    </row>
    <row r="359" spans="17:31">
      <c r="Q359" s="187">
        <v>6</v>
      </c>
      <c r="R359" s="193">
        <v>4</v>
      </c>
      <c r="S359" s="193">
        <v>3</v>
      </c>
      <c r="T359" s="193">
        <v>19214</v>
      </c>
      <c r="U359" s="193" t="s">
        <v>1048</v>
      </c>
      <c r="V359" s="195">
        <v>66853</v>
      </c>
      <c r="W359" s="194">
        <v>33026</v>
      </c>
      <c r="X359" s="195">
        <v>33827</v>
      </c>
      <c r="Y359" s="194">
        <v>63907</v>
      </c>
      <c r="AA359">
        <v>75026</v>
      </c>
      <c r="AB359">
        <v>2</v>
      </c>
      <c r="AC359">
        <v>3</v>
      </c>
      <c r="AD359">
        <v>6</v>
      </c>
      <c r="AE359" t="s">
        <v>1045</v>
      </c>
    </row>
    <row r="360" spans="17:31">
      <c r="Q360" s="187">
        <v>6</v>
      </c>
      <c r="R360" s="193">
        <v>4</v>
      </c>
      <c r="S360" s="193">
        <v>3</v>
      </c>
      <c r="T360" s="193">
        <v>98012</v>
      </c>
      <c r="U360" s="193" t="s">
        <v>1049</v>
      </c>
      <c r="V360" s="195">
        <v>132454</v>
      </c>
      <c r="W360" s="194">
        <v>47313</v>
      </c>
      <c r="X360" s="195">
        <v>85141</v>
      </c>
      <c r="Y360" s="194">
        <v>48281</v>
      </c>
      <c r="AA360">
        <v>75029</v>
      </c>
      <c r="AB360">
        <v>2</v>
      </c>
      <c r="AC360">
        <v>3</v>
      </c>
      <c r="AD360">
        <v>6</v>
      </c>
      <c r="AE360" t="s">
        <v>1050</v>
      </c>
    </row>
    <row r="361" spans="17:31" ht="15">
      <c r="Q361" s="187">
        <v>6</v>
      </c>
      <c r="R361" s="193">
        <v>4</v>
      </c>
      <c r="S361" s="193">
        <v>4</v>
      </c>
      <c r="T361" s="193">
        <v>17054</v>
      </c>
      <c r="U361" s="193" t="s">
        <v>1020</v>
      </c>
      <c r="V361" s="240"/>
      <c r="W361" s="187">
        <v>701</v>
      </c>
      <c r="X361" s="193">
        <v>-701</v>
      </c>
      <c r="Y361" s="188">
        <v>460</v>
      </c>
      <c r="AB361">
        <v>3</v>
      </c>
      <c r="AC361">
        <v>3</v>
      </c>
      <c r="AD361">
        <v>6</v>
      </c>
      <c r="AE361" t="s">
        <v>1051</v>
      </c>
    </row>
    <row r="362" spans="17:31" ht="15">
      <c r="Q362" s="187">
        <v>6</v>
      </c>
      <c r="R362" s="193">
        <v>4</v>
      </c>
      <c r="S362" s="193">
        <v>4</v>
      </c>
      <c r="T362" s="193">
        <v>17062</v>
      </c>
      <c r="U362" s="193" t="s">
        <v>1022</v>
      </c>
      <c r="V362" s="240"/>
      <c r="W362" s="186"/>
      <c r="X362" s="193">
        <v>0</v>
      </c>
      <c r="Y362" s="194">
        <v>12400</v>
      </c>
      <c r="AA362">
        <v>75032</v>
      </c>
      <c r="AB362">
        <v>3</v>
      </c>
      <c r="AC362">
        <v>3</v>
      </c>
      <c r="AD362">
        <v>6</v>
      </c>
      <c r="AE362" t="s">
        <v>1052</v>
      </c>
    </row>
    <row r="363" spans="17:31">
      <c r="Q363" s="187">
        <v>6</v>
      </c>
      <c r="R363" s="193">
        <v>4</v>
      </c>
      <c r="S363" s="193">
        <v>5</v>
      </c>
      <c r="T363" s="193">
        <v>17112</v>
      </c>
      <c r="U363" s="193" t="s">
        <v>1053</v>
      </c>
      <c r="V363" s="195">
        <v>67000</v>
      </c>
      <c r="W363" s="194">
        <v>123363</v>
      </c>
      <c r="X363" s="195">
        <v>-56363</v>
      </c>
      <c r="Y363" s="194">
        <v>178952</v>
      </c>
      <c r="AA363">
        <v>75035</v>
      </c>
      <c r="AB363">
        <v>3</v>
      </c>
      <c r="AC363">
        <v>3</v>
      </c>
      <c r="AD363">
        <v>6</v>
      </c>
      <c r="AE363" t="s">
        <v>1054</v>
      </c>
    </row>
    <row r="364" spans="17:31" ht="15">
      <c r="Q364" s="187">
        <v>6</v>
      </c>
      <c r="R364" s="193">
        <v>4</v>
      </c>
      <c r="S364" s="193">
        <v>5</v>
      </c>
      <c r="T364" s="193">
        <v>17122</v>
      </c>
      <c r="U364" s="193" t="s">
        <v>1055</v>
      </c>
      <c r="V364" s="195">
        <v>5000</v>
      </c>
      <c r="W364" s="186"/>
      <c r="X364" s="195">
        <v>5000</v>
      </c>
      <c r="Y364" s="186"/>
      <c r="AA364">
        <v>75041</v>
      </c>
      <c r="AB364">
        <v>3</v>
      </c>
      <c r="AC364">
        <v>3</v>
      </c>
      <c r="AD364">
        <v>6</v>
      </c>
      <c r="AE364" t="s">
        <v>1056</v>
      </c>
    </row>
    <row r="365" spans="17:31">
      <c r="Q365" s="187">
        <v>6</v>
      </c>
      <c r="R365" s="193">
        <v>4</v>
      </c>
      <c r="S365" s="193">
        <v>5</v>
      </c>
      <c r="T365" s="193">
        <v>17132</v>
      </c>
      <c r="U365" s="193" t="s">
        <v>1057</v>
      </c>
      <c r="V365" s="195">
        <v>4130000</v>
      </c>
      <c r="W365" s="194">
        <v>4017088</v>
      </c>
      <c r="X365" s="195">
        <v>112912</v>
      </c>
      <c r="Y365" s="194">
        <v>5032765</v>
      </c>
      <c r="AA365">
        <v>75042</v>
      </c>
      <c r="AB365">
        <v>3</v>
      </c>
      <c r="AC365">
        <v>3</v>
      </c>
      <c r="AD365">
        <v>6</v>
      </c>
      <c r="AE365" t="s">
        <v>1058</v>
      </c>
    </row>
    <row r="366" spans="17:31">
      <c r="Q366" s="187">
        <v>6</v>
      </c>
      <c r="R366" s="193">
        <v>4</v>
      </c>
      <c r="S366" s="193">
        <v>5</v>
      </c>
      <c r="T366" s="193">
        <v>17142</v>
      </c>
      <c r="U366" s="193" t="s">
        <v>1059</v>
      </c>
      <c r="V366" s="195">
        <v>830000</v>
      </c>
      <c r="W366" s="194">
        <v>939422</v>
      </c>
      <c r="X366" s="195">
        <v>-109422</v>
      </c>
      <c r="Y366" s="194">
        <v>947055</v>
      </c>
      <c r="AA366">
        <v>75051</v>
      </c>
      <c r="AB366">
        <v>3</v>
      </c>
      <c r="AC366">
        <v>3</v>
      </c>
      <c r="AD366">
        <v>6</v>
      </c>
      <c r="AE366" t="s">
        <v>1060</v>
      </c>
    </row>
    <row r="367" spans="17:31">
      <c r="Q367" s="187">
        <v>6</v>
      </c>
      <c r="R367" s="193">
        <v>4</v>
      </c>
      <c r="S367" s="193">
        <v>5</v>
      </c>
      <c r="T367" s="193">
        <v>17152</v>
      </c>
      <c r="U367" s="193" t="s">
        <v>1061</v>
      </c>
      <c r="V367" s="195">
        <v>230000</v>
      </c>
      <c r="W367" s="194">
        <v>91670</v>
      </c>
      <c r="X367" s="195">
        <v>138330</v>
      </c>
      <c r="Y367" s="194">
        <v>826735</v>
      </c>
      <c r="AA367">
        <v>75991</v>
      </c>
      <c r="AB367">
        <v>3</v>
      </c>
      <c r="AC367">
        <v>3</v>
      </c>
      <c r="AD367">
        <v>6</v>
      </c>
      <c r="AE367" t="s">
        <v>1062</v>
      </c>
    </row>
    <row r="368" spans="17:31" ht="15">
      <c r="Q368" s="187">
        <v>6</v>
      </c>
      <c r="R368" s="193">
        <v>4</v>
      </c>
      <c r="S368" s="193">
        <v>5</v>
      </c>
      <c r="T368" s="193">
        <v>17162</v>
      </c>
      <c r="U368" s="193" t="s">
        <v>1063</v>
      </c>
      <c r="V368" s="240"/>
      <c r="W368" s="187">
        <v>182</v>
      </c>
      <c r="X368" s="193">
        <v>-182</v>
      </c>
      <c r="Y368" s="194">
        <v>1817</v>
      </c>
      <c r="AA368">
        <v>75999</v>
      </c>
      <c r="AB368">
        <v>3</v>
      </c>
      <c r="AC368">
        <v>3</v>
      </c>
      <c r="AD368">
        <v>6</v>
      </c>
      <c r="AE368" t="s">
        <v>1064</v>
      </c>
    </row>
    <row r="369" spans="17:31">
      <c r="Q369" s="187">
        <v>6</v>
      </c>
      <c r="R369" s="193">
        <v>4</v>
      </c>
      <c r="S369" s="193">
        <v>5</v>
      </c>
      <c r="T369" s="193">
        <v>17172</v>
      </c>
      <c r="U369" s="193" t="s">
        <v>1065</v>
      </c>
      <c r="V369" s="195">
        <v>610000</v>
      </c>
      <c r="W369" s="194">
        <v>867676</v>
      </c>
      <c r="X369" s="195">
        <v>-257676</v>
      </c>
      <c r="Y369" s="194">
        <v>895381</v>
      </c>
      <c r="AA369">
        <v>99012</v>
      </c>
      <c r="AB369">
        <v>3</v>
      </c>
      <c r="AC369">
        <v>3</v>
      </c>
      <c r="AD369">
        <v>6</v>
      </c>
      <c r="AE369" t="s">
        <v>1066</v>
      </c>
    </row>
    <row r="370" spans="17:31">
      <c r="Q370" s="187">
        <v>6</v>
      </c>
      <c r="R370" s="193">
        <v>4</v>
      </c>
      <c r="S370" s="193">
        <v>5</v>
      </c>
      <c r="T370" s="193">
        <v>17182</v>
      </c>
      <c r="U370" s="193" t="s">
        <v>1067</v>
      </c>
      <c r="V370" s="195">
        <v>50000</v>
      </c>
      <c r="W370" s="194">
        <v>2419</v>
      </c>
      <c r="X370" s="195">
        <v>47581</v>
      </c>
      <c r="Y370" s="194">
        <v>27563</v>
      </c>
      <c r="AA370">
        <v>99013</v>
      </c>
      <c r="AB370">
        <v>3</v>
      </c>
      <c r="AC370">
        <v>3</v>
      </c>
      <c r="AD370">
        <v>6</v>
      </c>
      <c r="AE370" t="s">
        <v>1068</v>
      </c>
    </row>
    <row r="371" spans="17:31">
      <c r="Q371" s="187">
        <v>6</v>
      </c>
      <c r="R371" s="193">
        <v>4</v>
      </c>
      <c r="S371" s="193">
        <v>5</v>
      </c>
      <c r="T371" s="193">
        <v>17902</v>
      </c>
      <c r="U371" s="193" t="s">
        <v>1069</v>
      </c>
      <c r="V371" s="195">
        <v>60000</v>
      </c>
      <c r="W371" s="194">
        <v>2017307</v>
      </c>
      <c r="X371" s="195">
        <v>-1957307</v>
      </c>
      <c r="Y371" s="194">
        <v>1235194</v>
      </c>
      <c r="AA371">
        <v>99042</v>
      </c>
      <c r="AB371">
        <v>3</v>
      </c>
      <c r="AC371">
        <v>3</v>
      </c>
      <c r="AD371">
        <v>6</v>
      </c>
      <c r="AE371" t="s">
        <v>1070</v>
      </c>
    </row>
    <row r="372" spans="17:31">
      <c r="Q372" s="187">
        <v>6</v>
      </c>
      <c r="R372" s="193">
        <v>4</v>
      </c>
      <c r="S372" s="193">
        <v>5</v>
      </c>
      <c r="T372" s="193">
        <v>19051</v>
      </c>
      <c r="U372" s="193" t="s">
        <v>1071</v>
      </c>
      <c r="V372" s="195">
        <v>65500</v>
      </c>
      <c r="W372" s="194">
        <v>36594</v>
      </c>
      <c r="X372" s="195">
        <v>28906</v>
      </c>
      <c r="Y372" s="194">
        <v>70156</v>
      </c>
      <c r="AA372">
        <v>99043</v>
      </c>
      <c r="AB372">
        <v>3</v>
      </c>
      <c r="AC372">
        <v>3</v>
      </c>
      <c r="AD372">
        <v>6</v>
      </c>
      <c r="AE372" t="s">
        <v>1072</v>
      </c>
    </row>
    <row r="373" spans="17:31">
      <c r="Q373" s="187">
        <v>6</v>
      </c>
      <c r="R373" s="193">
        <v>4</v>
      </c>
      <c r="S373" s="193">
        <v>5</v>
      </c>
      <c r="T373" s="193">
        <v>19052</v>
      </c>
      <c r="U373" s="193" t="s">
        <v>1073</v>
      </c>
      <c r="V373" s="195">
        <v>1051312</v>
      </c>
      <c r="W373" s="194">
        <v>401116</v>
      </c>
      <c r="X373" s="195">
        <v>650196</v>
      </c>
      <c r="Y373" s="194">
        <v>404053</v>
      </c>
      <c r="AA373">
        <v>99993</v>
      </c>
      <c r="AB373">
        <v>3</v>
      </c>
      <c r="AC373">
        <v>3</v>
      </c>
      <c r="AD373">
        <v>6</v>
      </c>
      <c r="AE373" t="s">
        <v>1074</v>
      </c>
    </row>
    <row r="374" spans="17:31">
      <c r="Q374" s="187">
        <v>6</v>
      </c>
      <c r="R374" s="193">
        <v>4</v>
      </c>
      <c r="S374" s="193">
        <v>5</v>
      </c>
      <c r="T374" s="193">
        <v>19053</v>
      </c>
      <c r="U374" s="193" t="s">
        <v>1075</v>
      </c>
      <c r="V374" s="195">
        <v>13500</v>
      </c>
      <c r="W374" s="194">
        <v>4005</v>
      </c>
      <c r="X374" s="195">
        <v>9496</v>
      </c>
      <c r="Y374" s="194">
        <v>4393</v>
      </c>
      <c r="AA374">
        <v>99995</v>
      </c>
      <c r="AB374">
        <v>3</v>
      </c>
      <c r="AC374">
        <v>3</v>
      </c>
      <c r="AD374">
        <v>6</v>
      </c>
      <c r="AE374" t="s">
        <v>1076</v>
      </c>
    </row>
    <row r="375" spans="17:31">
      <c r="Q375" s="187">
        <v>6</v>
      </c>
      <c r="R375" s="193">
        <v>4</v>
      </c>
      <c r="S375" s="193">
        <v>5</v>
      </c>
      <c r="T375" s="193">
        <v>19054</v>
      </c>
      <c r="U375" s="193" t="s">
        <v>1077</v>
      </c>
      <c r="V375" s="195">
        <v>14500</v>
      </c>
      <c r="W375" s="194">
        <v>10411</v>
      </c>
      <c r="X375" s="195">
        <v>4089</v>
      </c>
      <c r="Y375" s="194">
        <v>11176</v>
      </c>
      <c r="AB375">
        <v>4</v>
      </c>
      <c r="AC375">
        <v>3</v>
      </c>
      <c r="AD375">
        <v>6</v>
      </c>
      <c r="AE375" t="s">
        <v>1078</v>
      </c>
    </row>
    <row r="376" spans="17:31">
      <c r="Q376" s="187">
        <v>6</v>
      </c>
      <c r="R376" s="193">
        <v>4</v>
      </c>
      <c r="S376" s="193">
        <v>5</v>
      </c>
      <c r="T376" s="193">
        <v>19055</v>
      </c>
      <c r="U376" s="193" t="s">
        <v>1079</v>
      </c>
      <c r="V376" s="195">
        <v>321200</v>
      </c>
      <c r="W376" s="194">
        <v>400768</v>
      </c>
      <c r="X376" s="195">
        <v>-79568</v>
      </c>
      <c r="Y376" s="194">
        <v>404237</v>
      </c>
      <c r="AA376">
        <v>72031</v>
      </c>
      <c r="AB376">
        <v>4</v>
      </c>
      <c r="AC376">
        <v>3</v>
      </c>
      <c r="AD376">
        <v>6</v>
      </c>
      <c r="AE376" t="s">
        <v>1010</v>
      </c>
    </row>
    <row r="377" spans="17:31">
      <c r="Q377" s="187">
        <v>6</v>
      </c>
      <c r="R377" s="193">
        <v>4</v>
      </c>
      <c r="S377" s="193">
        <v>5</v>
      </c>
      <c r="T377" s="193">
        <v>19056</v>
      </c>
      <c r="U377" s="193" t="s">
        <v>1080</v>
      </c>
      <c r="V377" s="195">
        <v>665500</v>
      </c>
      <c r="W377" s="194">
        <v>585170</v>
      </c>
      <c r="X377" s="195">
        <v>80330</v>
      </c>
      <c r="Y377" s="194">
        <v>264383</v>
      </c>
      <c r="AA377">
        <v>74011</v>
      </c>
      <c r="AB377">
        <v>4</v>
      </c>
      <c r="AC377">
        <v>3</v>
      </c>
      <c r="AD377">
        <v>6</v>
      </c>
      <c r="AE377" t="s">
        <v>1081</v>
      </c>
    </row>
    <row r="378" spans="17:31">
      <c r="Q378" s="187">
        <v>6</v>
      </c>
      <c r="R378" s="193">
        <v>4</v>
      </c>
      <c r="S378" s="193">
        <v>5</v>
      </c>
      <c r="T378" s="193">
        <v>19057</v>
      </c>
      <c r="U378" s="193" t="s">
        <v>1082</v>
      </c>
      <c r="V378" s="195">
        <v>2213805</v>
      </c>
      <c r="W378" s="194">
        <v>993018</v>
      </c>
      <c r="X378" s="195">
        <v>1220787</v>
      </c>
      <c r="Y378" s="194">
        <v>858609</v>
      </c>
      <c r="AA378">
        <v>74012</v>
      </c>
      <c r="AB378">
        <v>4</v>
      </c>
      <c r="AC378">
        <v>3</v>
      </c>
      <c r="AD378">
        <v>6</v>
      </c>
      <c r="AE378" t="s">
        <v>1083</v>
      </c>
    </row>
    <row r="379" spans="17:31">
      <c r="Q379" s="187">
        <v>6</v>
      </c>
      <c r="R379" s="193">
        <v>4</v>
      </c>
      <c r="S379" s="193">
        <v>5</v>
      </c>
      <c r="T379" s="193">
        <v>19058</v>
      </c>
      <c r="U379" s="193" t="s">
        <v>1084</v>
      </c>
      <c r="V379" s="195">
        <v>579346</v>
      </c>
      <c r="W379" s="194">
        <v>117279</v>
      </c>
      <c r="X379" s="195">
        <v>462067</v>
      </c>
      <c r="Y379" s="194">
        <v>147211</v>
      </c>
      <c r="AA379">
        <v>74013</v>
      </c>
      <c r="AB379">
        <v>4</v>
      </c>
      <c r="AC379">
        <v>3</v>
      </c>
      <c r="AD379">
        <v>6</v>
      </c>
      <c r="AE379" t="s">
        <v>1085</v>
      </c>
    </row>
    <row r="380" spans="17:31" ht="15">
      <c r="Q380" s="187">
        <v>6</v>
      </c>
      <c r="R380" s="193">
        <v>4</v>
      </c>
      <c r="S380" s="193">
        <v>5</v>
      </c>
      <c r="T380" s="193">
        <v>19061</v>
      </c>
      <c r="U380" s="193" t="s">
        <v>1086</v>
      </c>
      <c r="V380" s="240"/>
      <c r="W380" s="194">
        <v>1209</v>
      </c>
      <c r="X380" s="195">
        <v>-1209</v>
      </c>
      <c r="Y380" s="194">
        <v>1235</v>
      </c>
      <c r="AA380">
        <v>74023</v>
      </c>
      <c r="AB380">
        <v>4</v>
      </c>
      <c r="AC380">
        <v>3</v>
      </c>
      <c r="AD380">
        <v>6</v>
      </c>
      <c r="AE380" t="s">
        <v>1087</v>
      </c>
    </row>
    <row r="381" spans="17:31" ht="15">
      <c r="Q381" s="187">
        <v>6</v>
      </c>
      <c r="R381" s="193">
        <v>4</v>
      </c>
      <c r="S381" s="193">
        <v>5</v>
      </c>
      <c r="T381" s="193">
        <v>19062</v>
      </c>
      <c r="U381" s="193" t="s">
        <v>1088</v>
      </c>
      <c r="V381" s="240"/>
      <c r="W381" s="194">
        <v>85390</v>
      </c>
      <c r="X381" s="195">
        <v>-85390</v>
      </c>
      <c r="Y381" s="194">
        <v>103321</v>
      </c>
      <c r="AA381">
        <v>74991</v>
      </c>
      <c r="AB381">
        <v>4</v>
      </c>
      <c r="AC381">
        <v>3</v>
      </c>
      <c r="AD381">
        <v>6</v>
      </c>
      <c r="AE381" t="s">
        <v>1089</v>
      </c>
    </row>
    <row r="382" spans="17:31">
      <c r="Q382" s="187">
        <v>6</v>
      </c>
      <c r="R382" s="193">
        <v>4</v>
      </c>
      <c r="S382" s="193">
        <v>5</v>
      </c>
      <c r="T382" s="193">
        <v>19063</v>
      </c>
      <c r="U382" s="193" t="s">
        <v>1090</v>
      </c>
      <c r="V382" s="195">
        <v>29200</v>
      </c>
      <c r="W382" s="194">
        <v>52608</v>
      </c>
      <c r="X382" s="195">
        <v>-23408</v>
      </c>
      <c r="Y382" s="194">
        <v>61344</v>
      </c>
      <c r="AB382">
        <v>5</v>
      </c>
      <c r="AC382">
        <v>3</v>
      </c>
      <c r="AD382">
        <v>6</v>
      </c>
      <c r="AE382" t="s">
        <v>1091</v>
      </c>
    </row>
    <row r="383" spans="17:31">
      <c r="Q383" s="187">
        <v>6</v>
      </c>
      <c r="R383" s="193">
        <v>4</v>
      </c>
      <c r="S383" s="193">
        <v>5</v>
      </c>
      <c r="T383" s="193">
        <v>19064</v>
      </c>
      <c r="U383" s="193" t="s">
        <v>1092</v>
      </c>
      <c r="V383" s="195">
        <v>95000</v>
      </c>
      <c r="W383" s="194">
        <v>189096</v>
      </c>
      <c r="X383" s="195">
        <v>-94096</v>
      </c>
      <c r="Y383" s="194">
        <v>493039</v>
      </c>
      <c r="AA383">
        <v>75061</v>
      </c>
      <c r="AB383">
        <v>5</v>
      </c>
      <c r="AC383">
        <v>3</v>
      </c>
      <c r="AD383">
        <v>6</v>
      </c>
      <c r="AE383" t="s">
        <v>1093</v>
      </c>
    </row>
    <row r="384" spans="17:31">
      <c r="Q384" s="187">
        <v>6</v>
      </c>
      <c r="R384" s="193">
        <v>4</v>
      </c>
      <c r="S384" s="193">
        <v>5</v>
      </c>
      <c r="T384" s="193">
        <v>19065</v>
      </c>
      <c r="U384" s="193" t="s">
        <v>1094</v>
      </c>
      <c r="V384" s="195">
        <v>55000</v>
      </c>
      <c r="W384" s="194">
        <v>3591</v>
      </c>
      <c r="X384" s="195">
        <v>51409</v>
      </c>
      <c r="Y384" s="194">
        <v>51286</v>
      </c>
      <c r="AA384">
        <v>75062</v>
      </c>
      <c r="AB384">
        <v>5</v>
      </c>
      <c r="AC384">
        <v>3</v>
      </c>
      <c r="AD384">
        <v>6</v>
      </c>
      <c r="AE384" t="s">
        <v>1095</v>
      </c>
    </row>
    <row r="385" spans="17:31">
      <c r="Q385" s="187">
        <v>6</v>
      </c>
      <c r="R385" s="193">
        <v>4</v>
      </c>
      <c r="S385" s="193">
        <v>5</v>
      </c>
      <c r="T385" s="193">
        <v>19066</v>
      </c>
      <c r="U385" s="193" t="s">
        <v>1096</v>
      </c>
      <c r="V385" s="195">
        <v>923400</v>
      </c>
      <c r="W385" s="194">
        <v>625168</v>
      </c>
      <c r="X385" s="195">
        <v>298232</v>
      </c>
      <c r="Y385" s="194">
        <v>338499</v>
      </c>
      <c r="AA385">
        <v>75063</v>
      </c>
      <c r="AB385">
        <v>5</v>
      </c>
      <c r="AC385">
        <v>3</v>
      </c>
      <c r="AD385">
        <v>6</v>
      </c>
      <c r="AE385" t="s">
        <v>1097</v>
      </c>
    </row>
    <row r="386" spans="17:31" ht="15">
      <c r="Q386" s="187">
        <v>6</v>
      </c>
      <c r="R386" s="193">
        <v>4</v>
      </c>
      <c r="S386" s="193">
        <v>5</v>
      </c>
      <c r="T386" s="193">
        <v>19067</v>
      </c>
      <c r="U386" s="193" t="s">
        <v>1098</v>
      </c>
      <c r="V386" s="240"/>
      <c r="W386" s="186"/>
      <c r="X386" s="193">
        <v>0</v>
      </c>
      <c r="Y386" s="194">
        <v>1544</v>
      </c>
      <c r="AA386">
        <v>75064</v>
      </c>
      <c r="AB386">
        <v>5</v>
      </c>
      <c r="AC386">
        <v>3</v>
      </c>
      <c r="AD386">
        <v>6</v>
      </c>
      <c r="AE386" t="s">
        <v>1099</v>
      </c>
    </row>
    <row r="387" spans="17:31">
      <c r="Q387" s="187">
        <v>6</v>
      </c>
      <c r="R387" s="193">
        <v>4</v>
      </c>
      <c r="S387" s="193">
        <v>5</v>
      </c>
      <c r="T387" s="193">
        <v>98011</v>
      </c>
      <c r="U387" s="193" t="s">
        <v>1011</v>
      </c>
      <c r="V387" s="195">
        <v>418353</v>
      </c>
      <c r="W387" s="194">
        <v>1666591</v>
      </c>
      <c r="X387" s="195">
        <v>-1248238</v>
      </c>
      <c r="Y387" s="194">
        <v>1246809</v>
      </c>
      <c r="AA387">
        <v>75065</v>
      </c>
      <c r="AB387">
        <v>5</v>
      </c>
      <c r="AC387">
        <v>3</v>
      </c>
      <c r="AD387">
        <v>6</v>
      </c>
      <c r="AE387" t="s">
        <v>1100</v>
      </c>
    </row>
    <row r="388" spans="17:31" ht="15">
      <c r="Q388" s="187">
        <v>6</v>
      </c>
      <c r="R388" s="193">
        <v>4</v>
      </c>
      <c r="S388" s="193">
        <v>6</v>
      </c>
      <c r="T388" s="193">
        <v>17112</v>
      </c>
      <c r="U388" s="193" t="s">
        <v>1053</v>
      </c>
      <c r="V388" s="240"/>
      <c r="W388" s="186"/>
      <c r="X388" s="193">
        <v>0</v>
      </c>
      <c r="Y388" s="188">
        <v>459</v>
      </c>
      <c r="AA388">
        <v>75066</v>
      </c>
      <c r="AB388">
        <v>5</v>
      </c>
      <c r="AC388">
        <v>3</v>
      </c>
      <c r="AD388">
        <v>6</v>
      </c>
      <c r="AE388" t="s">
        <v>1101</v>
      </c>
    </row>
    <row r="389" spans="17:31" ht="15">
      <c r="Q389" s="187">
        <v>6</v>
      </c>
      <c r="R389" s="193">
        <v>4</v>
      </c>
      <c r="S389" s="193">
        <v>6</v>
      </c>
      <c r="T389" s="193">
        <v>17142</v>
      </c>
      <c r="U389" s="193" t="s">
        <v>1059</v>
      </c>
      <c r="V389" s="240"/>
      <c r="W389" s="186"/>
      <c r="X389" s="193">
        <v>0</v>
      </c>
      <c r="Y389" s="194">
        <v>7030</v>
      </c>
      <c r="AA389">
        <v>75067</v>
      </c>
      <c r="AB389">
        <v>5</v>
      </c>
      <c r="AC389">
        <v>3</v>
      </c>
      <c r="AD389">
        <v>6</v>
      </c>
      <c r="AE389" t="s">
        <v>1102</v>
      </c>
    </row>
    <row r="390" spans="17:31" ht="15">
      <c r="Q390" s="187">
        <v>6</v>
      </c>
      <c r="R390" s="193">
        <v>4</v>
      </c>
      <c r="S390" s="193">
        <v>6</v>
      </c>
      <c r="T390" s="193">
        <v>17152</v>
      </c>
      <c r="U390" s="193" t="s">
        <v>1061</v>
      </c>
      <c r="V390" s="240"/>
      <c r="W390" s="186"/>
      <c r="X390" s="193">
        <v>0</v>
      </c>
      <c r="Y390" s="194">
        <v>3265</v>
      </c>
      <c r="AA390">
        <v>75068</v>
      </c>
      <c r="AB390">
        <v>5</v>
      </c>
      <c r="AC390">
        <v>3</v>
      </c>
      <c r="AD390">
        <v>6</v>
      </c>
      <c r="AE390" t="s">
        <v>1103</v>
      </c>
    </row>
    <row r="391" spans="17:31" ht="45">
      <c r="Q391" s="187">
        <v>6</v>
      </c>
      <c r="R391" s="193">
        <v>4</v>
      </c>
      <c r="S391" s="193">
        <v>6</v>
      </c>
      <c r="T391" s="193">
        <v>17162</v>
      </c>
      <c r="U391" s="203" t="s">
        <v>1104</v>
      </c>
      <c r="V391" s="240"/>
      <c r="W391" s="186"/>
      <c r="X391" s="193">
        <v>0</v>
      </c>
      <c r="Y391" s="186"/>
      <c r="AB391">
        <v>6</v>
      </c>
      <c r="AC391">
        <v>3</v>
      </c>
      <c r="AD391">
        <v>6</v>
      </c>
      <c r="AE391" t="s">
        <v>1105</v>
      </c>
    </row>
    <row r="392" spans="17:31">
      <c r="Q392" s="187">
        <v>6</v>
      </c>
      <c r="R392" s="193">
        <v>4</v>
      </c>
      <c r="S392" s="193">
        <v>6</v>
      </c>
      <c r="T392" s="193">
        <v>17172</v>
      </c>
      <c r="U392" s="193" t="s">
        <v>1065</v>
      </c>
      <c r="V392" s="195">
        <v>190000</v>
      </c>
      <c r="W392" s="194">
        <v>103151</v>
      </c>
      <c r="X392" s="195">
        <v>86849</v>
      </c>
      <c r="Y392" s="194">
        <v>145322</v>
      </c>
      <c r="AA392">
        <v>75071</v>
      </c>
      <c r="AB392">
        <v>6</v>
      </c>
      <c r="AC392">
        <v>3</v>
      </c>
      <c r="AD392">
        <v>6</v>
      </c>
      <c r="AE392" t="s">
        <v>1106</v>
      </c>
    </row>
    <row r="393" spans="17:31" ht="15">
      <c r="Q393" s="187">
        <v>6</v>
      </c>
      <c r="R393" s="193">
        <v>4</v>
      </c>
      <c r="S393" s="193">
        <v>6</v>
      </c>
      <c r="T393" s="193">
        <v>17182</v>
      </c>
      <c r="U393" s="193" t="s">
        <v>1067</v>
      </c>
      <c r="V393" s="240"/>
      <c r="W393" s="186"/>
      <c r="X393" s="193">
        <v>0</v>
      </c>
      <c r="Y393" s="186"/>
      <c r="AA393">
        <v>75072</v>
      </c>
      <c r="AB393">
        <v>6</v>
      </c>
      <c r="AC393">
        <v>3</v>
      </c>
      <c r="AD393">
        <v>6</v>
      </c>
      <c r="AE393" t="s">
        <v>1107</v>
      </c>
    </row>
    <row r="394" spans="17:31" ht="15">
      <c r="Q394" s="187">
        <v>6</v>
      </c>
      <c r="R394" s="193">
        <v>4</v>
      </c>
      <c r="S394" s="193">
        <v>6</v>
      </c>
      <c r="T394" s="193">
        <v>17902</v>
      </c>
      <c r="U394" s="193" t="s">
        <v>1069</v>
      </c>
      <c r="V394" s="240"/>
      <c r="W394" s="186"/>
      <c r="X394" s="193">
        <v>0</v>
      </c>
      <c r="Y394" s="194">
        <v>1980</v>
      </c>
      <c r="AA394">
        <v>75073</v>
      </c>
      <c r="AB394">
        <v>6</v>
      </c>
      <c r="AC394">
        <v>3</v>
      </c>
      <c r="AD394">
        <v>6</v>
      </c>
      <c r="AE394" t="s">
        <v>1108</v>
      </c>
    </row>
    <row r="395" spans="17:31" ht="15">
      <c r="Q395" s="187">
        <v>6</v>
      </c>
      <c r="R395" s="193">
        <v>4</v>
      </c>
      <c r="S395" s="193">
        <v>7</v>
      </c>
      <c r="T395" s="193">
        <v>19059</v>
      </c>
      <c r="U395" s="193" t="s">
        <v>1109</v>
      </c>
      <c r="V395" s="240"/>
      <c r="W395" s="194">
        <v>45478</v>
      </c>
      <c r="X395" s="195">
        <v>-45478</v>
      </c>
      <c r="Y395" s="186"/>
      <c r="AB395">
        <v>7</v>
      </c>
      <c r="AC395">
        <v>3</v>
      </c>
      <c r="AD395">
        <v>6</v>
      </c>
      <c r="AE395" t="s">
        <v>1110</v>
      </c>
    </row>
    <row r="396" spans="17:31" ht="15">
      <c r="Q396" s="187">
        <v>6</v>
      </c>
      <c r="R396" s="193">
        <v>4</v>
      </c>
      <c r="S396" s="193">
        <v>7</v>
      </c>
      <c r="T396" s="193">
        <v>75992</v>
      </c>
      <c r="U396" s="193" t="s">
        <v>1111</v>
      </c>
      <c r="V396" s="240"/>
      <c r="W396" s="194">
        <v>2030</v>
      </c>
      <c r="X396" s="195">
        <v>-2030</v>
      </c>
      <c r="Y396" s="186"/>
      <c r="AA396">
        <v>75041</v>
      </c>
      <c r="AB396">
        <v>7</v>
      </c>
      <c r="AC396">
        <v>3</v>
      </c>
      <c r="AD396">
        <v>6</v>
      </c>
      <c r="AE396" t="s">
        <v>1056</v>
      </c>
    </row>
    <row r="397" spans="17:31" ht="15">
      <c r="Q397" s="187">
        <v>6</v>
      </c>
      <c r="R397" s="193">
        <v>4</v>
      </c>
      <c r="S397" s="193">
        <v>7</v>
      </c>
      <c r="T397" s="193">
        <v>98011</v>
      </c>
      <c r="U397" s="193" t="s">
        <v>1011</v>
      </c>
      <c r="V397" s="193">
        <v>840</v>
      </c>
      <c r="W397" s="187">
        <v>840</v>
      </c>
      <c r="X397" s="193">
        <v>0</v>
      </c>
      <c r="Y397" s="186"/>
      <c r="AA397">
        <v>75061</v>
      </c>
      <c r="AB397">
        <v>7</v>
      </c>
      <c r="AC397">
        <v>3</v>
      </c>
      <c r="AD397">
        <v>6</v>
      </c>
      <c r="AE397" t="s">
        <v>1093</v>
      </c>
    </row>
    <row r="398" spans="17:31">
      <c r="Q398" s="187">
        <v>6</v>
      </c>
      <c r="R398" s="193">
        <v>4</v>
      </c>
      <c r="S398" s="193">
        <v>8</v>
      </c>
      <c r="T398" s="193">
        <v>19002</v>
      </c>
      <c r="U398" s="193" t="s">
        <v>1112</v>
      </c>
      <c r="V398" s="195">
        <v>10000674</v>
      </c>
      <c r="W398" s="194">
        <v>9879637</v>
      </c>
      <c r="X398" s="195">
        <v>121037</v>
      </c>
      <c r="Y398" s="194">
        <v>10580049</v>
      </c>
      <c r="AB398">
        <v>9</v>
      </c>
      <c r="AC398">
        <v>3</v>
      </c>
      <c r="AD398">
        <v>6</v>
      </c>
      <c r="AE398" t="s">
        <v>1113</v>
      </c>
    </row>
    <row r="399" spans="17:31" ht="15">
      <c r="Q399" s="187">
        <v>6</v>
      </c>
      <c r="R399" s="193">
        <v>4</v>
      </c>
      <c r="S399" s="193">
        <v>8</v>
      </c>
      <c r="T399" s="193">
        <v>19101</v>
      </c>
      <c r="U399" s="193" t="s">
        <v>1082</v>
      </c>
      <c r="V399" s="240"/>
      <c r="W399" s="186"/>
      <c r="X399" s="193">
        <v>0</v>
      </c>
      <c r="Y399" s="194">
        <v>-5212</v>
      </c>
      <c r="AA399">
        <v>99991</v>
      </c>
      <c r="AB399">
        <v>9</v>
      </c>
      <c r="AC399">
        <v>3</v>
      </c>
      <c r="AD399">
        <v>6</v>
      </c>
      <c r="AE399" t="s">
        <v>1114</v>
      </c>
    </row>
    <row r="400" spans="17:31" ht="15">
      <c r="Q400" s="187">
        <v>6</v>
      </c>
      <c r="R400" s="193">
        <v>4</v>
      </c>
      <c r="S400" s="193">
        <v>8</v>
      </c>
      <c r="T400" s="193">
        <v>19102</v>
      </c>
      <c r="U400" s="193" t="s">
        <v>1115</v>
      </c>
      <c r="V400" s="240"/>
      <c r="W400" s="186"/>
      <c r="X400" s="193">
        <v>0</v>
      </c>
      <c r="Y400" s="188">
        <v>-63</v>
      </c>
      <c r="AA400">
        <v>99994</v>
      </c>
      <c r="AB400">
        <v>9</v>
      </c>
      <c r="AC400">
        <v>3</v>
      </c>
      <c r="AD400">
        <v>6</v>
      </c>
      <c r="AE400" t="s">
        <v>1116</v>
      </c>
    </row>
    <row r="401" spans="17:31" ht="15">
      <c r="Q401" s="187">
        <v>6</v>
      </c>
      <c r="R401" s="193">
        <v>4</v>
      </c>
      <c r="S401" s="193">
        <v>8</v>
      </c>
      <c r="T401" s="193">
        <v>19103</v>
      </c>
      <c r="U401" s="193" t="s">
        <v>1117</v>
      </c>
      <c r="V401" s="240"/>
      <c r="W401" s="194">
        <v>9017</v>
      </c>
      <c r="X401" s="195">
        <v>-9017</v>
      </c>
      <c r="Y401" s="194">
        <v>13899</v>
      </c>
      <c r="AA401">
        <v>99998</v>
      </c>
      <c r="AB401">
        <v>9</v>
      </c>
      <c r="AC401">
        <v>3</v>
      </c>
      <c r="AD401">
        <v>6</v>
      </c>
      <c r="AE401" t="s">
        <v>1118</v>
      </c>
    </row>
    <row r="402" spans="17:31" ht="15">
      <c r="Q402" s="187">
        <v>6</v>
      </c>
      <c r="R402" s="193">
        <v>4</v>
      </c>
      <c r="S402" s="193">
        <v>8</v>
      </c>
      <c r="T402" s="193">
        <v>19111</v>
      </c>
      <c r="U402" s="193" t="s">
        <v>1009</v>
      </c>
      <c r="V402" s="240"/>
      <c r="W402" s="186"/>
      <c r="X402" s="193">
        <v>0</v>
      </c>
      <c r="Y402" s="194">
        <v>-1842</v>
      </c>
      <c r="AC402">
        <v>4</v>
      </c>
      <c r="AD402">
        <v>6</v>
      </c>
      <c r="AE402" t="s">
        <v>1119</v>
      </c>
    </row>
    <row r="403" spans="17:31" ht="15">
      <c r="Q403" s="187">
        <v>6</v>
      </c>
      <c r="R403" s="193">
        <v>4</v>
      </c>
      <c r="S403" s="193">
        <v>8</v>
      </c>
      <c r="T403" s="193">
        <v>19112</v>
      </c>
      <c r="U403" s="193" t="s">
        <v>1120</v>
      </c>
      <c r="V403" s="240"/>
      <c r="W403" s="186"/>
      <c r="X403" s="193">
        <v>0</v>
      </c>
      <c r="Y403" s="194">
        <v>-12292</v>
      </c>
      <c r="AB403">
        <v>1</v>
      </c>
      <c r="AC403">
        <v>4</v>
      </c>
      <c r="AD403">
        <v>6</v>
      </c>
      <c r="AE403" t="s">
        <v>1121</v>
      </c>
    </row>
    <row r="404" spans="17:31" ht="15">
      <c r="Q404" s="187">
        <v>6</v>
      </c>
      <c r="R404" s="193">
        <v>4</v>
      </c>
      <c r="S404" s="193">
        <v>8</v>
      </c>
      <c r="T404" s="193">
        <v>19113</v>
      </c>
      <c r="U404" s="193" t="s">
        <v>1122</v>
      </c>
      <c r="V404" s="240"/>
      <c r="W404" s="194">
        <v>24915</v>
      </c>
      <c r="X404" s="195">
        <v>-24915</v>
      </c>
      <c r="Y404" s="194">
        <v>46244</v>
      </c>
      <c r="AA404">
        <v>17012</v>
      </c>
      <c r="AB404">
        <v>1</v>
      </c>
      <c r="AC404">
        <v>4</v>
      </c>
      <c r="AD404">
        <v>6</v>
      </c>
      <c r="AE404" t="s">
        <v>1123</v>
      </c>
    </row>
    <row r="405" spans="17:31" ht="15">
      <c r="Q405" s="187">
        <v>6</v>
      </c>
      <c r="R405" s="193">
        <v>4</v>
      </c>
      <c r="S405" s="193">
        <v>8</v>
      </c>
      <c r="T405" s="193">
        <v>19121</v>
      </c>
      <c r="U405" s="193" t="s">
        <v>1124</v>
      </c>
      <c r="V405" s="240"/>
      <c r="W405" s="194">
        <v>6916</v>
      </c>
      <c r="X405" s="195">
        <v>-6916</v>
      </c>
      <c r="Y405" s="194">
        <v>264070</v>
      </c>
      <c r="AA405">
        <v>17022</v>
      </c>
      <c r="AB405">
        <v>1</v>
      </c>
      <c r="AC405">
        <v>4</v>
      </c>
      <c r="AD405">
        <v>6</v>
      </c>
      <c r="AE405" t="s">
        <v>1125</v>
      </c>
    </row>
    <row r="406" spans="17:31" ht="15">
      <c r="Q406" s="187">
        <v>6</v>
      </c>
      <c r="R406" s="193">
        <v>4</v>
      </c>
      <c r="S406" s="193">
        <v>8</v>
      </c>
      <c r="T406" s="193">
        <v>19131</v>
      </c>
      <c r="U406" s="193" t="s">
        <v>1126</v>
      </c>
      <c r="V406" s="240"/>
      <c r="W406" s="186"/>
      <c r="X406" s="193">
        <v>0</v>
      </c>
      <c r="Y406" s="194">
        <v>14431</v>
      </c>
      <c r="AA406">
        <v>17032</v>
      </c>
      <c r="AB406">
        <v>1</v>
      </c>
      <c r="AC406">
        <v>4</v>
      </c>
      <c r="AD406">
        <v>6</v>
      </c>
      <c r="AE406" t="s">
        <v>1127</v>
      </c>
    </row>
    <row r="407" spans="17:31" ht="15">
      <c r="Q407" s="187">
        <v>6</v>
      </c>
      <c r="R407" s="193">
        <v>4</v>
      </c>
      <c r="S407" s="193">
        <v>8</v>
      </c>
      <c r="T407" s="193">
        <v>19132</v>
      </c>
      <c r="U407" s="193" t="s">
        <v>1128</v>
      </c>
      <c r="V407" s="240"/>
      <c r="W407" s="186"/>
      <c r="X407" s="193">
        <v>0</v>
      </c>
      <c r="Y407" s="188">
        <v>-155</v>
      </c>
      <c r="AA407">
        <v>17042</v>
      </c>
      <c r="AB407">
        <v>1</v>
      </c>
      <c r="AC407">
        <v>4</v>
      </c>
      <c r="AD407">
        <v>6</v>
      </c>
      <c r="AE407" t="s">
        <v>1129</v>
      </c>
    </row>
    <row r="408" spans="17:31" ht="15">
      <c r="Q408" s="187">
        <v>6</v>
      </c>
      <c r="R408" s="193">
        <v>4</v>
      </c>
      <c r="S408" s="193">
        <v>8</v>
      </c>
      <c r="T408" s="193">
        <v>31013</v>
      </c>
      <c r="U408" s="193" t="s">
        <v>1130</v>
      </c>
      <c r="V408" s="240"/>
      <c r="W408" s="194">
        <v>146565</v>
      </c>
      <c r="X408" s="195">
        <v>-146565</v>
      </c>
      <c r="Y408" s="194">
        <v>320298</v>
      </c>
      <c r="AA408">
        <v>17082</v>
      </c>
      <c r="AB408">
        <v>1</v>
      </c>
      <c r="AC408">
        <v>4</v>
      </c>
      <c r="AD408">
        <v>6</v>
      </c>
      <c r="AE408" t="s">
        <v>1131</v>
      </c>
    </row>
    <row r="409" spans="17:31">
      <c r="Q409" s="187">
        <v>6</v>
      </c>
      <c r="R409" s="193">
        <v>4</v>
      </c>
      <c r="S409" s="193">
        <v>8</v>
      </c>
      <c r="T409" s="193">
        <v>98011</v>
      </c>
      <c r="U409" s="193" t="s">
        <v>1011</v>
      </c>
      <c r="V409" s="193">
        <v>72</v>
      </c>
      <c r="W409" s="194">
        <v>34724</v>
      </c>
      <c r="X409" s="195">
        <v>-34652</v>
      </c>
      <c r="Y409" s="194">
        <v>173406</v>
      </c>
      <c r="AA409">
        <v>17092</v>
      </c>
      <c r="AB409">
        <v>1</v>
      </c>
      <c r="AC409">
        <v>4</v>
      </c>
      <c r="AD409">
        <v>6</v>
      </c>
      <c r="AE409" t="s">
        <v>1132</v>
      </c>
    </row>
    <row r="410" spans="17:31" ht="15">
      <c r="Q410" s="187">
        <v>6</v>
      </c>
      <c r="R410" s="193">
        <v>4</v>
      </c>
      <c r="S410" s="193">
        <v>8</v>
      </c>
      <c r="T410" s="193">
        <v>98101</v>
      </c>
      <c r="U410" s="193" t="s">
        <v>1133</v>
      </c>
      <c r="V410" s="240"/>
      <c r="W410" s="187">
        <v>-695</v>
      </c>
      <c r="X410" s="193">
        <v>695</v>
      </c>
      <c r="Y410" s="194">
        <v>52309</v>
      </c>
      <c r="AA410">
        <v>17102</v>
      </c>
      <c r="AB410">
        <v>1</v>
      </c>
      <c r="AC410">
        <v>4</v>
      </c>
      <c r="AD410">
        <v>6</v>
      </c>
      <c r="AE410" t="s">
        <v>1134</v>
      </c>
    </row>
    <row r="411" spans="17:31" ht="15">
      <c r="Q411" s="187">
        <v>6</v>
      </c>
      <c r="R411" s="193">
        <v>4</v>
      </c>
      <c r="S411" s="193">
        <v>8</v>
      </c>
      <c r="T411" s="193">
        <v>98102</v>
      </c>
      <c r="U411" s="193" t="s">
        <v>1135</v>
      </c>
      <c r="V411" s="240"/>
      <c r="W411" s="186"/>
      <c r="X411" s="193">
        <v>0</v>
      </c>
      <c r="Y411" s="188">
        <v>63</v>
      </c>
      <c r="AA411">
        <v>19022</v>
      </c>
      <c r="AB411">
        <v>1</v>
      </c>
      <c r="AC411">
        <v>4</v>
      </c>
      <c r="AD411">
        <v>6</v>
      </c>
      <c r="AE411" t="s">
        <v>1125</v>
      </c>
    </row>
    <row r="412" spans="17:31" ht="15">
      <c r="Q412" s="187">
        <v>6</v>
      </c>
      <c r="R412" s="193">
        <v>4</v>
      </c>
      <c r="S412" s="193">
        <v>8</v>
      </c>
      <c r="T412" s="193">
        <v>98103</v>
      </c>
      <c r="U412" s="193" t="s">
        <v>1136</v>
      </c>
      <c r="V412" s="240"/>
      <c r="W412" s="194">
        <v>2950</v>
      </c>
      <c r="X412" s="195">
        <v>-2950</v>
      </c>
      <c r="Y412" s="194">
        <v>16625</v>
      </c>
      <c r="AA412">
        <v>19023</v>
      </c>
      <c r="AB412">
        <v>1</v>
      </c>
      <c r="AC412">
        <v>4</v>
      </c>
      <c r="AD412">
        <v>6</v>
      </c>
      <c r="AE412" t="s">
        <v>1137</v>
      </c>
    </row>
    <row r="413" spans="17:31" ht="15">
      <c r="Q413" s="187">
        <v>6</v>
      </c>
      <c r="R413" s="193">
        <v>4</v>
      </c>
      <c r="S413" s="193">
        <v>8</v>
      </c>
      <c r="T413" s="193">
        <v>98111</v>
      </c>
      <c r="U413" s="193" t="s">
        <v>1138</v>
      </c>
      <c r="V413" s="240"/>
      <c r="W413" s="240"/>
      <c r="X413" s="193">
        <v>0</v>
      </c>
      <c r="Y413" s="194">
        <v>3342</v>
      </c>
      <c r="AA413">
        <v>19024</v>
      </c>
      <c r="AB413">
        <v>1</v>
      </c>
      <c r="AC413">
        <v>4</v>
      </c>
      <c r="AD413">
        <v>6</v>
      </c>
      <c r="AE413" t="s">
        <v>1139</v>
      </c>
    </row>
    <row r="414" spans="17:31" ht="15">
      <c r="Q414" s="187">
        <v>6</v>
      </c>
      <c r="R414" s="193">
        <v>4</v>
      </c>
      <c r="S414" s="193">
        <v>8</v>
      </c>
      <c r="T414" s="193">
        <v>98112</v>
      </c>
      <c r="U414" s="193" t="s">
        <v>1140</v>
      </c>
      <c r="V414" s="240"/>
      <c r="W414" s="240"/>
      <c r="X414" s="193">
        <v>0</v>
      </c>
      <c r="Y414" s="194">
        <v>12819</v>
      </c>
      <c r="AA414">
        <v>19026</v>
      </c>
      <c r="AB414">
        <v>1</v>
      </c>
      <c r="AC414">
        <v>4</v>
      </c>
      <c r="AD414">
        <v>6</v>
      </c>
      <c r="AE414" t="s">
        <v>1141</v>
      </c>
    </row>
    <row r="415" spans="17:31" ht="15">
      <c r="Q415" s="187">
        <v>6</v>
      </c>
      <c r="R415" s="193">
        <v>4</v>
      </c>
      <c r="S415" s="193">
        <v>8</v>
      </c>
      <c r="T415" s="193">
        <v>98113</v>
      </c>
      <c r="U415" s="193" t="s">
        <v>1142</v>
      </c>
      <c r="V415" s="186"/>
      <c r="W415" s="240"/>
      <c r="X415" s="193">
        <v>0</v>
      </c>
      <c r="Y415" s="194">
        <v>6091</v>
      </c>
      <c r="AA415">
        <v>19111</v>
      </c>
      <c r="AB415">
        <v>1</v>
      </c>
      <c r="AC415">
        <v>4</v>
      </c>
      <c r="AD415">
        <v>6</v>
      </c>
      <c r="AE415" t="s">
        <v>1143</v>
      </c>
    </row>
    <row r="416" spans="17:31" ht="15">
      <c r="Q416" s="187">
        <v>6</v>
      </c>
      <c r="R416" s="193">
        <v>4</v>
      </c>
      <c r="S416" s="193">
        <v>8</v>
      </c>
      <c r="T416" s="193">
        <v>98121</v>
      </c>
      <c r="U416" s="193" t="s">
        <v>1144</v>
      </c>
      <c r="V416" s="186"/>
      <c r="W416" s="195">
        <v>1200</v>
      </c>
      <c r="X416" s="195">
        <v>-1200</v>
      </c>
      <c r="Y416" s="194">
        <v>48423</v>
      </c>
      <c r="AA416">
        <v>98011</v>
      </c>
      <c r="AB416">
        <v>1</v>
      </c>
      <c r="AC416">
        <v>4</v>
      </c>
      <c r="AD416">
        <v>6</v>
      </c>
      <c r="AE416" t="s">
        <v>1145</v>
      </c>
    </row>
    <row r="417" spans="17:31" ht="15">
      <c r="Q417" s="187">
        <v>6</v>
      </c>
      <c r="R417" s="193">
        <v>4</v>
      </c>
      <c r="S417" s="193">
        <v>8</v>
      </c>
      <c r="T417" s="193">
        <v>98131</v>
      </c>
      <c r="U417" s="193" t="s">
        <v>1146</v>
      </c>
      <c r="V417" s="186"/>
      <c r="W417" s="193">
        <v>455</v>
      </c>
      <c r="X417" s="193">
        <v>-455</v>
      </c>
      <c r="Y417" s="194">
        <v>6590</v>
      </c>
      <c r="AB417">
        <v>2</v>
      </c>
      <c r="AC417">
        <v>4</v>
      </c>
      <c r="AD417">
        <v>6</v>
      </c>
      <c r="AE417" t="s">
        <v>1147</v>
      </c>
    </row>
    <row r="418" spans="17:31" ht="15">
      <c r="Q418" s="187">
        <v>6</v>
      </c>
      <c r="R418" s="193">
        <v>4</v>
      </c>
      <c r="S418" s="193">
        <v>8</v>
      </c>
      <c r="T418" s="193">
        <v>98132</v>
      </c>
      <c r="U418" s="193" t="s">
        <v>1148</v>
      </c>
      <c r="V418" s="186"/>
      <c r="W418" s="240"/>
      <c r="X418" s="193">
        <v>0</v>
      </c>
      <c r="Y418" s="188">
        <v>155</v>
      </c>
      <c r="AA418">
        <v>17012</v>
      </c>
      <c r="AB418">
        <v>2</v>
      </c>
      <c r="AC418">
        <v>4</v>
      </c>
      <c r="AD418">
        <v>6</v>
      </c>
      <c r="AE418" t="s">
        <v>1123</v>
      </c>
    </row>
    <row r="419" spans="17:31" ht="15">
      <c r="Q419" s="187">
        <v>6</v>
      </c>
      <c r="R419" s="193">
        <v>5</v>
      </c>
      <c r="S419" s="193">
        <v>1</v>
      </c>
      <c r="T419" s="193">
        <v>78011</v>
      </c>
      <c r="U419" s="193" t="s">
        <v>1149</v>
      </c>
      <c r="V419" s="186"/>
      <c r="W419" s="240"/>
      <c r="X419" s="193">
        <v>0</v>
      </c>
      <c r="Y419" s="194">
        <v>2995</v>
      </c>
      <c r="AA419">
        <v>17022</v>
      </c>
      <c r="AB419">
        <v>2</v>
      </c>
      <c r="AC419">
        <v>4</v>
      </c>
      <c r="AD419">
        <v>6</v>
      </c>
      <c r="AE419" t="s">
        <v>1150</v>
      </c>
    </row>
    <row r="420" spans="17:31">
      <c r="Q420" s="187">
        <v>6</v>
      </c>
      <c r="R420" s="193">
        <v>5</v>
      </c>
      <c r="S420" s="193">
        <v>1</v>
      </c>
      <c r="T420" s="193">
        <v>78012</v>
      </c>
      <c r="U420" s="193" t="s">
        <v>1151</v>
      </c>
      <c r="V420" s="194">
        <v>5400000</v>
      </c>
      <c r="W420" s="195">
        <v>7119083</v>
      </c>
      <c r="X420" s="195">
        <v>-1719083</v>
      </c>
      <c r="Y420" s="194">
        <v>6975009</v>
      </c>
      <c r="AA420">
        <v>17092</v>
      </c>
      <c r="AB420">
        <v>2</v>
      </c>
      <c r="AC420">
        <v>4</v>
      </c>
      <c r="AD420">
        <v>6</v>
      </c>
      <c r="AE420" t="s">
        <v>1132</v>
      </c>
    </row>
    <row r="421" spans="17:31">
      <c r="Q421" s="187">
        <v>6</v>
      </c>
      <c r="R421" s="193">
        <v>5</v>
      </c>
      <c r="S421" s="193">
        <v>1</v>
      </c>
      <c r="T421" s="193">
        <v>78013</v>
      </c>
      <c r="U421" s="193" t="s">
        <v>1152</v>
      </c>
      <c r="V421" s="194">
        <v>6308051</v>
      </c>
      <c r="W421" s="195">
        <v>4330138</v>
      </c>
      <c r="X421" s="195">
        <v>1977913</v>
      </c>
      <c r="Y421" s="194">
        <v>6580482</v>
      </c>
      <c r="AB421">
        <v>3</v>
      </c>
      <c r="AC421">
        <v>4</v>
      </c>
      <c r="AD421">
        <v>6</v>
      </c>
      <c r="AE421" t="s">
        <v>1153</v>
      </c>
    </row>
    <row r="422" spans="17:31">
      <c r="Q422" s="187">
        <v>6</v>
      </c>
      <c r="R422" s="193">
        <v>5</v>
      </c>
      <c r="S422" s="193">
        <v>1</v>
      </c>
      <c r="T422" s="193">
        <v>78017</v>
      </c>
      <c r="U422" s="193" t="s">
        <v>1154</v>
      </c>
      <c r="V422" s="194">
        <v>529437</v>
      </c>
      <c r="W422" s="195">
        <v>1176335</v>
      </c>
      <c r="X422" s="195">
        <v>-646898</v>
      </c>
      <c r="Y422" s="194">
        <v>947500</v>
      </c>
      <c r="AA422">
        <v>17052</v>
      </c>
      <c r="AB422">
        <v>3</v>
      </c>
      <c r="AC422">
        <v>4</v>
      </c>
      <c r="AD422">
        <v>6</v>
      </c>
      <c r="AE422" t="s">
        <v>1155</v>
      </c>
    </row>
    <row r="423" spans="17:31">
      <c r="Q423" s="187">
        <v>6</v>
      </c>
      <c r="R423" s="193">
        <v>5</v>
      </c>
      <c r="S423" s="193">
        <v>2</v>
      </c>
      <c r="T423" s="193">
        <v>78012</v>
      </c>
      <c r="U423" s="193" t="s">
        <v>1151</v>
      </c>
      <c r="V423" s="194">
        <v>70000</v>
      </c>
      <c r="W423" s="195">
        <v>40994</v>
      </c>
      <c r="X423" s="195">
        <v>29007</v>
      </c>
      <c r="Y423" s="194">
        <v>7267</v>
      </c>
      <c r="AA423">
        <v>17053</v>
      </c>
      <c r="AB423">
        <v>3</v>
      </c>
      <c r="AC423">
        <v>4</v>
      </c>
      <c r="AD423">
        <v>6</v>
      </c>
      <c r="AE423" t="s">
        <v>1156</v>
      </c>
    </row>
    <row r="424" spans="17:31">
      <c r="Q424" s="187">
        <v>6</v>
      </c>
      <c r="R424" s="193">
        <v>5</v>
      </c>
      <c r="S424" s="193">
        <v>2</v>
      </c>
      <c r="T424" s="193">
        <v>78013</v>
      </c>
      <c r="U424" s="193" t="s">
        <v>1152</v>
      </c>
      <c r="V424" s="194">
        <v>21020</v>
      </c>
      <c r="W424" s="195">
        <v>15795</v>
      </c>
      <c r="X424" s="195">
        <v>5225</v>
      </c>
      <c r="Y424" s="194">
        <v>120998</v>
      </c>
      <c r="AA424">
        <v>17054</v>
      </c>
      <c r="AB424">
        <v>3</v>
      </c>
      <c r="AC424">
        <v>4</v>
      </c>
      <c r="AD424">
        <v>6</v>
      </c>
      <c r="AE424" t="s">
        <v>1157</v>
      </c>
    </row>
    <row r="425" spans="17:31">
      <c r="Q425" s="187">
        <v>6</v>
      </c>
      <c r="R425" s="193">
        <v>5</v>
      </c>
      <c r="S425" s="193">
        <v>3</v>
      </c>
      <c r="T425" s="193">
        <v>78021</v>
      </c>
      <c r="U425" s="193" t="s">
        <v>1158</v>
      </c>
      <c r="V425" s="194">
        <v>1434598</v>
      </c>
      <c r="W425" s="195">
        <v>1902548</v>
      </c>
      <c r="X425" s="195">
        <v>-467950</v>
      </c>
      <c r="Y425" s="194">
        <v>2475082</v>
      </c>
      <c r="AA425">
        <v>17062</v>
      </c>
      <c r="AB425">
        <v>3</v>
      </c>
      <c r="AC425">
        <v>4</v>
      </c>
      <c r="AD425">
        <v>6</v>
      </c>
      <c r="AE425" t="s">
        <v>1159</v>
      </c>
    </row>
    <row r="426" spans="17:31">
      <c r="Q426" s="187">
        <v>6</v>
      </c>
      <c r="R426" s="193">
        <v>5</v>
      </c>
      <c r="S426" s="193">
        <v>3</v>
      </c>
      <c r="T426" s="193">
        <v>78022</v>
      </c>
      <c r="U426" s="193" t="s">
        <v>1160</v>
      </c>
      <c r="V426" s="194">
        <v>116003</v>
      </c>
      <c r="W426" s="195">
        <v>73521</v>
      </c>
      <c r="X426" s="195">
        <v>42482</v>
      </c>
      <c r="Y426" s="194">
        <v>112039</v>
      </c>
      <c r="AA426">
        <v>19201</v>
      </c>
      <c r="AB426">
        <v>3</v>
      </c>
      <c r="AC426">
        <v>4</v>
      </c>
      <c r="AD426">
        <v>6</v>
      </c>
      <c r="AE426" t="s">
        <v>1161</v>
      </c>
    </row>
    <row r="427" spans="17:31">
      <c r="Q427" s="187">
        <v>6</v>
      </c>
      <c r="R427" s="193">
        <v>5</v>
      </c>
      <c r="S427" s="193">
        <v>3</v>
      </c>
      <c r="T427" s="193">
        <v>78023</v>
      </c>
      <c r="U427" s="193" t="s">
        <v>1162</v>
      </c>
      <c r="V427" s="194">
        <v>510774</v>
      </c>
      <c r="W427" s="195">
        <v>409007</v>
      </c>
      <c r="X427" s="195">
        <v>101767</v>
      </c>
      <c r="Y427" s="194">
        <v>1486378</v>
      </c>
      <c r="AA427">
        <v>19202</v>
      </c>
      <c r="AB427">
        <v>3</v>
      </c>
      <c r="AC427">
        <v>4</v>
      </c>
      <c r="AD427">
        <v>6</v>
      </c>
      <c r="AE427" t="s">
        <v>1163</v>
      </c>
    </row>
    <row r="428" spans="17:31">
      <c r="Q428" s="187">
        <v>6</v>
      </c>
      <c r="R428" s="193">
        <v>5</v>
      </c>
      <c r="S428" s="193">
        <v>3</v>
      </c>
      <c r="T428" s="193">
        <v>78024</v>
      </c>
      <c r="U428" s="193" t="s">
        <v>1164</v>
      </c>
      <c r="V428" s="194">
        <v>20000</v>
      </c>
      <c r="W428" s="195">
        <v>109316</v>
      </c>
      <c r="X428" s="195">
        <v>-89316</v>
      </c>
      <c r="Y428" s="194">
        <v>86900</v>
      </c>
      <c r="AA428">
        <v>19203</v>
      </c>
      <c r="AB428">
        <v>3</v>
      </c>
      <c r="AC428">
        <v>4</v>
      </c>
      <c r="AD428">
        <v>6</v>
      </c>
      <c r="AE428" t="s">
        <v>1165</v>
      </c>
    </row>
    <row r="429" spans="17:31">
      <c r="Q429" s="187">
        <v>6</v>
      </c>
      <c r="R429" s="193">
        <v>5</v>
      </c>
      <c r="S429" s="193">
        <v>3</v>
      </c>
      <c r="T429" s="193">
        <v>78031</v>
      </c>
      <c r="U429" s="193" t="s">
        <v>1166</v>
      </c>
      <c r="V429" s="194">
        <v>5069256</v>
      </c>
      <c r="W429" s="195">
        <v>2805637</v>
      </c>
      <c r="X429" s="195">
        <v>2263619</v>
      </c>
      <c r="Y429" s="194">
        <v>5253147</v>
      </c>
      <c r="AA429">
        <v>19204</v>
      </c>
      <c r="AB429">
        <v>3</v>
      </c>
      <c r="AC429">
        <v>4</v>
      </c>
      <c r="AD429">
        <v>6</v>
      </c>
      <c r="AE429" t="s">
        <v>1167</v>
      </c>
    </row>
    <row r="430" spans="17:31">
      <c r="Q430" s="187">
        <v>6</v>
      </c>
      <c r="R430" s="193">
        <v>5</v>
      </c>
      <c r="S430" s="193">
        <v>3</v>
      </c>
      <c r="T430" s="193">
        <v>78034</v>
      </c>
      <c r="U430" s="193" t="s">
        <v>1168</v>
      </c>
      <c r="V430" s="194">
        <v>20650000</v>
      </c>
      <c r="W430" s="195">
        <v>20869853</v>
      </c>
      <c r="X430" s="195">
        <v>-219853</v>
      </c>
      <c r="Y430" s="194">
        <v>23307160</v>
      </c>
      <c r="AA430">
        <v>19205</v>
      </c>
      <c r="AB430">
        <v>3</v>
      </c>
      <c r="AC430">
        <v>4</v>
      </c>
      <c r="AD430">
        <v>6</v>
      </c>
      <c r="AE430" t="s">
        <v>1169</v>
      </c>
    </row>
    <row r="431" spans="17:31">
      <c r="Q431" s="187">
        <v>6</v>
      </c>
      <c r="R431" s="193">
        <v>5</v>
      </c>
      <c r="S431" s="193">
        <v>3</v>
      </c>
      <c r="T431" s="193">
        <v>78041</v>
      </c>
      <c r="U431" s="193" t="s">
        <v>1170</v>
      </c>
      <c r="V431" s="194">
        <v>20000</v>
      </c>
      <c r="W431" s="195">
        <v>29490</v>
      </c>
      <c r="X431" s="195">
        <v>-9490</v>
      </c>
      <c r="Y431" s="194">
        <v>28358</v>
      </c>
      <c r="AA431">
        <v>19206</v>
      </c>
      <c r="AB431">
        <v>3</v>
      </c>
      <c r="AC431">
        <v>4</v>
      </c>
      <c r="AD431">
        <v>6</v>
      </c>
      <c r="AE431" t="s">
        <v>1171</v>
      </c>
    </row>
    <row r="432" spans="17:31">
      <c r="Q432" s="187">
        <v>6</v>
      </c>
      <c r="R432" s="193">
        <v>5</v>
      </c>
      <c r="S432" s="193">
        <v>3</v>
      </c>
      <c r="T432" s="193">
        <v>78042</v>
      </c>
      <c r="U432" s="193" t="s">
        <v>1172</v>
      </c>
      <c r="V432" s="194">
        <v>3512348</v>
      </c>
      <c r="W432" s="195">
        <v>5609484</v>
      </c>
      <c r="X432" s="195">
        <v>-2097136</v>
      </c>
      <c r="Y432" s="194">
        <v>4932134</v>
      </c>
      <c r="AA432">
        <v>19207</v>
      </c>
      <c r="AB432">
        <v>3</v>
      </c>
      <c r="AC432">
        <v>4</v>
      </c>
      <c r="AD432">
        <v>6</v>
      </c>
      <c r="AE432" t="s">
        <v>1173</v>
      </c>
    </row>
    <row r="433" spans="17:31">
      <c r="Q433" s="187">
        <v>6</v>
      </c>
      <c r="R433" s="193">
        <v>5</v>
      </c>
      <c r="S433" s="193">
        <v>3</v>
      </c>
      <c r="T433" s="193">
        <v>78043</v>
      </c>
      <c r="U433" s="193" t="s">
        <v>1174</v>
      </c>
      <c r="V433" s="194">
        <v>830500</v>
      </c>
      <c r="W433" s="195">
        <v>1296177</v>
      </c>
      <c r="X433" s="195">
        <v>-465677</v>
      </c>
      <c r="Y433" s="194">
        <v>1048701</v>
      </c>
      <c r="AA433">
        <v>19208</v>
      </c>
      <c r="AB433">
        <v>3</v>
      </c>
      <c r="AC433">
        <v>4</v>
      </c>
      <c r="AD433">
        <v>6</v>
      </c>
      <c r="AE433" t="s">
        <v>1175</v>
      </c>
    </row>
    <row r="434" spans="17:31">
      <c r="Q434" s="187">
        <v>6</v>
      </c>
      <c r="R434" s="193">
        <v>5</v>
      </c>
      <c r="S434" s="193">
        <v>4</v>
      </c>
      <c r="T434" s="193">
        <v>78051</v>
      </c>
      <c r="U434" s="193" t="s">
        <v>1176</v>
      </c>
      <c r="V434" s="194">
        <v>440000</v>
      </c>
      <c r="W434" s="195">
        <v>203809</v>
      </c>
      <c r="X434" s="195">
        <v>236191</v>
      </c>
      <c r="Y434" s="194">
        <v>491663</v>
      </c>
      <c r="AA434">
        <v>19209</v>
      </c>
      <c r="AB434">
        <v>3</v>
      </c>
      <c r="AC434">
        <v>4</v>
      </c>
      <c r="AD434">
        <v>6</v>
      </c>
      <c r="AE434" t="s">
        <v>1177</v>
      </c>
    </row>
    <row r="435" spans="17:31" ht="15">
      <c r="Q435" s="187">
        <v>6</v>
      </c>
      <c r="R435" s="193">
        <v>5</v>
      </c>
      <c r="S435" s="193">
        <v>4</v>
      </c>
      <c r="T435" s="193">
        <v>78052</v>
      </c>
      <c r="U435" s="193" t="s">
        <v>1178</v>
      </c>
      <c r="V435" s="186"/>
      <c r="W435" s="195">
        <v>209445</v>
      </c>
      <c r="X435" s="195">
        <v>-209445</v>
      </c>
      <c r="Y435" s="194">
        <v>171750</v>
      </c>
      <c r="AA435">
        <v>19211</v>
      </c>
      <c r="AB435">
        <v>3</v>
      </c>
      <c r="AC435">
        <v>4</v>
      </c>
      <c r="AD435">
        <v>6</v>
      </c>
      <c r="AE435" t="s">
        <v>1179</v>
      </c>
    </row>
    <row r="436" spans="17:31">
      <c r="Q436" s="187">
        <v>6</v>
      </c>
      <c r="R436" s="193">
        <v>5</v>
      </c>
      <c r="S436" s="193">
        <v>4</v>
      </c>
      <c r="T436" s="193">
        <v>78053</v>
      </c>
      <c r="U436" s="193" t="s">
        <v>1180</v>
      </c>
      <c r="V436" s="194">
        <v>230600</v>
      </c>
      <c r="W436" s="195">
        <v>216209</v>
      </c>
      <c r="X436" s="195">
        <v>14391</v>
      </c>
      <c r="Y436" s="194">
        <v>302969</v>
      </c>
      <c r="AA436">
        <v>19212</v>
      </c>
      <c r="AB436">
        <v>3</v>
      </c>
      <c r="AC436">
        <v>4</v>
      </c>
      <c r="AD436">
        <v>6</v>
      </c>
      <c r="AE436" t="s">
        <v>1181</v>
      </c>
    </row>
    <row r="437" spans="17:31">
      <c r="Q437" s="187">
        <v>6</v>
      </c>
      <c r="R437" s="193">
        <v>5</v>
      </c>
      <c r="S437" s="193">
        <v>4</v>
      </c>
      <c r="T437" s="193">
        <v>78054</v>
      </c>
      <c r="U437" s="193" t="s">
        <v>1182</v>
      </c>
      <c r="V437" s="194">
        <v>56011</v>
      </c>
      <c r="W437" s="195">
        <v>769568</v>
      </c>
      <c r="X437" s="195">
        <v>-713557</v>
      </c>
      <c r="Y437" s="194">
        <v>1179754</v>
      </c>
      <c r="AA437">
        <v>19213</v>
      </c>
      <c r="AB437">
        <v>3</v>
      </c>
      <c r="AC437">
        <v>4</v>
      </c>
      <c r="AD437">
        <v>6</v>
      </c>
      <c r="AE437" t="s">
        <v>1183</v>
      </c>
    </row>
    <row r="438" spans="17:31">
      <c r="Q438" s="187">
        <v>6</v>
      </c>
      <c r="R438" s="193">
        <v>5</v>
      </c>
      <c r="S438" s="193">
        <v>4</v>
      </c>
      <c r="T438" s="193">
        <v>78055</v>
      </c>
      <c r="U438" s="193" t="s">
        <v>1184</v>
      </c>
      <c r="V438" s="194">
        <v>1232405</v>
      </c>
      <c r="W438" s="195">
        <v>587282</v>
      </c>
      <c r="X438" s="195">
        <v>645123</v>
      </c>
      <c r="Y438" s="194">
        <v>373899</v>
      </c>
      <c r="AA438">
        <v>19214</v>
      </c>
      <c r="AB438">
        <v>3</v>
      </c>
      <c r="AC438">
        <v>4</v>
      </c>
      <c r="AD438">
        <v>6</v>
      </c>
      <c r="AE438" t="s">
        <v>1185</v>
      </c>
    </row>
    <row r="439" spans="17:31">
      <c r="Q439" s="187">
        <v>6</v>
      </c>
      <c r="R439" s="193">
        <v>5</v>
      </c>
      <c r="S439" s="193">
        <v>4</v>
      </c>
      <c r="T439" s="193">
        <v>78056</v>
      </c>
      <c r="U439" s="193" t="s">
        <v>1186</v>
      </c>
      <c r="V439" s="194">
        <v>32600</v>
      </c>
      <c r="W439" s="195">
        <v>20303</v>
      </c>
      <c r="X439" s="195">
        <v>12297</v>
      </c>
      <c r="Y439" s="194">
        <v>18191</v>
      </c>
      <c r="AA439">
        <v>98012</v>
      </c>
      <c r="AB439">
        <v>3</v>
      </c>
      <c r="AC439">
        <v>4</v>
      </c>
      <c r="AD439">
        <v>6</v>
      </c>
      <c r="AE439" t="s">
        <v>1187</v>
      </c>
    </row>
    <row r="440" spans="17:31">
      <c r="Q440" s="187">
        <v>6</v>
      </c>
      <c r="R440" s="193">
        <v>5</v>
      </c>
      <c r="S440" s="193">
        <v>4</v>
      </c>
      <c r="T440" s="193">
        <v>78201</v>
      </c>
      <c r="U440" s="193" t="s">
        <v>1188</v>
      </c>
      <c r="V440" s="194">
        <v>51789</v>
      </c>
      <c r="W440" s="195">
        <v>44444</v>
      </c>
      <c r="X440" s="195">
        <v>7345</v>
      </c>
      <c r="Y440" s="194">
        <v>23497</v>
      </c>
      <c r="AB440">
        <v>4</v>
      </c>
      <c r="AC440">
        <v>4</v>
      </c>
      <c r="AD440">
        <v>6</v>
      </c>
      <c r="AE440" t="s">
        <v>1189</v>
      </c>
    </row>
    <row r="441" spans="17:31">
      <c r="Q441" s="187">
        <v>6</v>
      </c>
      <c r="R441" s="193">
        <v>5</v>
      </c>
      <c r="S441" s="193">
        <v>4</v>
      </c>
      <c r="T441" s="193">
        <v>78202</v>
      </c>
      <c r="U441" s="193" t="s">
        <v>1190</v>
      </c>
      <c r="V441" s="194">
        <v>286615</v>
      </c>
      <c r="W441" s="195">
        <v>246902</v>
      </c>
      <c r="X441" s="195">
        <v>39713</v>
      </c>
      <c r="Y441" s="194">
        <v>242583</v>
      </c>
      <c r="AA441">
        <v>17054</v>
      </c>
      <c r="AB441">
        <v>4</v>
      </c>
      <c r="AC441">
        <v>4</v>
      </c>
      <c r="AD441">
        <v>6</v>
      </c>
      <c r="AE441" t="s">
        <v>1157</v>
      </c>
    </row>
    <row r="442" spans="17:31">
      <c r="Q442" s="187">
        <v>6</v>
      </c>
      <c r="R442" s="193">
        <v>5</v>
      </c>
      <c r="S442" s="193">
        <v>4</v>
      </c>
      <c r="T442" s="193">
        <v>78203</v>
      </c>
      <c r="U442" s="193" t="s">
        <v>1191</v>
      </c>
      <c r="V442" s="194">
        <v>6759</v>
      </c>
      <c r="W442" s="193">
        <v>894</v>
      </c>
      <c r="X442" s="195">
        <v>5865</v>
      </c>
      <c r="Y442" s="194">
        <v>5657</v>
      </c>
      <c r="AA442">
        <v>17062</v>
      </c>
      <c r="AB442">
        <v>4</v>
      </c>
      <c r="AC442">
        <v>4</v>
      </c>
      <c r="AD442">
        <v>6</v>
      </c>
      <c r="AE442" t="s">
        <v>1159</v>
      </c>
    </row>
    <row r="443" spans="17:31">
      <c r="Q443" s="187">
        <v>6</v>
      </c>
      <c r="R443" s="193">
        <v>5</v>
      </c>
      <c r="S443" s="193">
        <v>4</v>
      </c>
      <c r="T443" s="193">
        <v>78204</v>
      </c>
      <c r="U443" s="193" t="s">
        <v>1192</v>
      </c>
      <c r="V443" s="194">
        <v>71246</v>
      </c>
      <c r="W443" s="195">
        <v>40152</v>
      </c>
      <c r="X443" s="195">
        <v>31094</v>
      </c>
      <c r="Y443" s="194">
        <v>56107</v>
      </c>
      <c r="AB443">
        <v>5</v>
      </c>
      <c r="AC443">
        <v>4</v>
      </c>
      <c r="AD443">
        <v>6</v>
      </c>
      <c r="AE443" t="s">
        <v>1193</v>
      </c>
    </row>
    <row r="444" spans="17:31">
      <c r="Q444" s="187">
        <v>6</v>
      </c>
      <c r="R444" s="193">
        <v>5</v>
      </c>
      <c r="S444" s="193">
        <v>4</v>
      </c>
      <c r="T444" s="193">
        <v>78205</v>
      </c>
      <c r="U444" s="193" t="s">
        <v>1194</v>
      </c>
      <c r="V444" s="194">
        <v>63600</v>
      </c>
      <c r="W444" s="195">
        <v>156267</v>
      </c>
      <c r="X444" s="195">
        <v>-92667</v>
      </c>
      <c r="Y444" s="194">
        <v>112443</v>
      </c>
      <c r="AA444">
        <v>17112</v>
      </c>
      <c r="AB444">
        <v>5</v>
      </c>
      <c r="AC444">
        <v>4</v>
      </c>
      <c r="AD444">
        <v>6</v>
      </c>
      <c r="AE444" t="s">
        <v>1195</v>
      </c>
    </row>
    <row r="445" spans="17:31">
      <c r="Q445" s="187">
        <v>6</v>
      </c>
      <c r="R445" s="193">
        <v>5</v>
      </c>
      <c r="S445" s="193">
        <v>4</v>
      </c>
      <c r="T445" s="193">
        <v>78206</v>
      </c>
      <c r="U445" s="193" t="s">
        <v>1196</v>
      </c>
      <c r="V445" s="194">
        <v>44305</v>
      </c>
      <c r="W445" s="195">
        <v>43989</v>
      </c>
      <c r="X445" s="193">
        <v>316</v>
      </c>
      <c r="Y445" s="194">
        <v>35131</v>
      </c>
      <c r="AA445">
        <v>17122</v>
      </c>
      <c r="AB445">
        <v>5</v>
      </c>
      <c r="AC445">
        <v>4</v>
      </c>
      <c r="AD445">
        <v>6</v>
      </c>
      <c r="AE445" t="s">
        <v>1197</v>
      </c>
    </row>
    <row r="446" spans="17:31" ht="67.5">
      <c r="Q446" s="187">
        <v>6</v>
      </c>
      <c r="R446" s="193">
        <v>5</v>
      </c>
      <c r="S446" s="193">
        <v>4</v>
      </c>
      <c r="T446" s="193">
        <v>78207</v>
      </c>
      <c r="U446" s="203" t="s">
        <v>1198</v>
      </c>
      <c r="V446" s="186"/>
      <c r="W446" s="195">
        <v>1022</v>
      </c>
      <c r="X446" s="195">
        <v>-1022</v>
      </c>
      <c r="Y446" s="194">
        <v>2696</v>
      </c>
      <c r="AA446">
        <v>17132</v>
      </c>
      <c r="AB446">
        <v>5</v>
      </c>
      <c r="AC446">
        <v>4</v>
      </c>
      <c r="AD446">
        <v>6</v>
      </c>
      <c r="AE446" t="s">
        <v>1199</v>
      </c>
    </row>
    <row r="447" spans="17:31" ht="15">
      <c r="Q447" s="187">
        <v>6</v>
      </c>
      <c r="R447" s="193">
        <v>5</v>
      </c>
      <c r="S447" s="193">
        <v>4</v>
      </c>
      <c r="T447" s="193">
        <v>78208</v>
      </c>
      <c r="U447" s="193" t="s">
        <v>1200</v>
      </c>
      <c r="V447" s="186"/>
      <c r="W447" s="195">
        <v>2980</v>
      </c>
      <c r="X447" s="195">
        <v>-2980</v>
      </c>
      <c r="Y447" s="186"/>
      <c r="AA447">
        <v>17142</v>
      </c>
      <c r="AB447">
        <v>5</v>
      </c>
      <c r="AC447">
        <v>4</v>
      </c>
      <c r="AD447">
        <v>6</v>
      </c>
      <c r="AE447" t="s">
        <v>1201</v>
      </c>
    </row>
    <row r="448" spans="17:31" ht="15">
      <c r="Q448" s="187">
        <v>6</v>
      </c>
      <c r="R448" s="193">
        <v>5</v>
      </c>
      <c r="S448" s="193">
        <v>4</v>
      </c>
      <c r="T448" s="193">
        <v>78211</v>
      </c>
      <c r="U448" s="193" t="s">
        <v>1202</v>
      </c>
      <c r="V448" s="186"/>
      <c r="W448" s="195">
        <v>7897</v>
      </c>
      <c r="X448" s="195">
        <v>-7897</v>
      </c>
      <c r="Y448" s="194">
        <v>6170</v>
      </c>
      <c r="AA448">
        <v>17152</v>
      </c>
      <c r="AB448">
        <v>5</v>
      </c>
      <c r="AC448">
        <v>4</v>
      </c>
      <c r="AD448">
        <v>6</v>
      </c>
      <c r="AE448" t="s">
        <v>1203</v>
      </c>
    </row>
    <row r="449" spans="17:31" ht="15">
      <c r="Q449" s="187">
        <v>6</v>
      </c>
      <c r="R449" s="193">
        <v>5</v>
      </c>
      <c r="S449" s="193">
        <v>4</v>
      </c>
      <c r="T449" s="193">
        <v>78212</v>
      </c>
      <c r="U449" s="193" t="s">
        <v>1204</v>
      </c>
      <c r="V449" s="186"/>
      <c r="W449" s="195">
        <v>4030</v>
      </c>
      <c r="X449" s="195">
        <v>-4030</v>
      </c>
      <c r="Y449" s="188">
        <v>385</v>
      </c>
      <c r="AA449">
        <v>17162</v>
      </c>
      <c r="AB449">
        <v>5</v>
      </c>
      <c r="AC449">
        <v>4</v>
      </c>
      <c r="AD449">
        <v>6</v>
      </c>
      <c r="AE449" t="s">
        <v>1205</v>
      </c>
    </row>
    <row r="450" spans="17:31">
      <c r="Q450" s="187">
        <v>6</v>
      </c>
      <c r="R450" s="193">
        <v>5</v>
      </c>
      <c r="S450" s="193">
        <v>4</v>
      </c>
      <c r="T450" s="193">
        <v>78215</v>
      </c>
      <c r="U450" s="193" t="s">
        <v>1206</v>
      </c>
      <c r="V450" s="194">
        <v>336130</v>
      </c>
      <c r="W450" s="195">
        <v>72158</v>
      </c>
      <c r="X450" s="195">
        <v>263972</v>
      </c>
      <c r="Y450" s="194">
        <v>4133</v>
      </c>
      <c r="AA450">
        <v>17172</v>
      </c>
      <c r="AB450">
        <v>5</v>
      </c>
      <c r="AC450">
        <v>4</v>
      </c>
      <c r="AD450">
        <v>6</v>
      </c>
      <c r="AE450" t="s">
        <v>1207</v>
      </c>
    </row>
    <row r="451" spans="17:31">
      <c r="Q451" s="187">
        <v>6</v>
      </c>
      <c r="R451" s="193">
        <v>5</v>
      </c>
      <c r="S451" s="193">
        <v>5</v>
      </c>
      <c r="T451" s="193">
        <v>78032</v>
      </c>
      <c r="U451" s="193" t="s">
        <v>1208</v>
      </c>
      <c r="V451" s="194">
        <v>46300</v>
      </c>
      <c r="W451" s="195">
        <v>27622</v>
      </c>
      <c r="X451" s="195">
        <v>18678</v>
      </c>
      <c r="Y451" s="194">
        <v>84385</v>
      </c>
      <c r="AA451">
        <v>17182</v>
      </c>
      <c r="AB451">
        <v>5</v>
      </c>
      <c r="AC451">
        <v>4</v>
      </c>
      <c r="AD451">
        <v>6</v>
      </c>
      <c r="AE451" t="s">
        <v>1209</v>
      </c>
    </row>
    <row r="452" spans="17:31" ht="15">
      <c r="Q452" s="187">
        <v>6</v>
      </c>
      <c r="R452" s="193">
        <v>5</v>
      </c>
      <c r="S452" s="193">
        <v>5</v>
      </c>
      <c r="T452" s="193">
        <v>78033</v>
      </c>
      <c r="U452" s="193" t="s">
        <v>1210</v>
      </c>
      <c r="V452" s="186"/>
      <c r="W452" s="240"/>
      <c r="X452" s="193">
        <v>0</v>
      </c>
      <c r="Y452" s="186"/>
      <c r="AA452">
        <v>17902</v>
      </c>
      <c r="AB452">
        <v>5</v>
      </c>
      <c r="AC452">
        <v>4</v>
      </c>
      <c r="AD452">
        <v>6</v>
      </c>
      <c r="AE452" t="s">
        <v>1211</v>
      </c>
    </row>
    <row r="453" spans="17:31">
      <c r="Q453" s="187">
        <v>6</v>
      </c>
      <c r="R453" s="193">
        <v>5</v>
      </c>
      <c r="S453" s="193">
        <v>5</v>
      </c>
      <c r="T453" s="193">
        <v>78035</v>
      </c>
      <c r="U453" s="193" t="s">
        <v>1212</v>
      </c>
      <c r="V453" s="194">
        <v>2927500</v>
      </c>
      <c r="W453" s="195">
        <v>1848160</v>
      </c>
      <c r="X453" s="195">
        <v>1079340</v>
      </c>
      <c r="Y453" s="194">
        <v>1941664</v>
      </c>
      <c r="AA453">
        <v>19051</v>
      </c>
      <c r="AB453">
        <v>5</v>
      </c>
      <c r="AC453">
        <v>4</v>
      </c>
      <c r="AD453">
        <v>6</v>
      </c>
      <c r="AE453" t="s">
        <v>1213</v>
      </c>
    </row>
    <row r="454" spans="17:31">
      <c r="Q454" s="187">
        <v>6</v>
      </c>
      <c r="R454" s="193">
        <v>5</v>
      </c>
      <c r="S454" s="193">
        <v>5</v>
      </c>
      <c r="T454" s="193">
        <v>78036</v>
      </c>
      <c r="U454" s="193" t="s">
        <v>1214</v>
      </c>
      <c r="V454" s="194">
        <v>4000</v>
      </c>
      <c r="W454" s="195">
        <v>3507</v>
      </c>
      <c r="X454" s="193">
        <v>493</v>
      </c>
      <c r="Y454" s="194">
        <v>5942</v>
      </c>
      <c r="AA454">
        <v>19052</v>
      </c>
      <c r="AB454">
        <v>5</v>
      </c>
      <c r="AC454">
        <v>4</v>
      </c>
      <c r="AD454">
        <v>6</v>
      </c>
      <c r="AE454" t="s">
        <v>1215</v>
      </c>
    </row>
    <row r="455" spans="17:31">
      <c r="Q455" s="187">
        <v>6</v>
      </c>
      <c r="R455" s="193">
        <v>5</v>
      </c>
      <c r="S455" s="193">
        <v>5</v>
      </c>
      <c r="T455" s="193">
        <v>78037</v>
      </c>
      <c r="U455" s="193" t="s">
        <v>1216</v>
      </c>
      <c r="V455" s="194">
        <v>100000</v>
      </c>
      <c r="W455" s="195">
        <v>611530</v>
      </c>
      <c r="X455" s="195">
        <v>-511530</v>
      </c>
      <c r="Y455" s="194">
        <v>223949</v>
      </c>
      <c r="AA455">
        <v>19053</v>
      </c>
      <c r="AB455">
        <v>5</v>
      </c>
      <c r="AC455">
        <v>4</v>
      </c>
      <c r="AD455">
        <v>6</v>
      </c>
      <c r="AE455" t="s">
        <v>1205</v>
      </c>
    </row>
    <row r="456" spans="17:31" ht="15">
      <c r="Q456" s="187">
        <v>6</v>
      </c>
      <c r="R456" s="193">
        <v>5</v>
      </c>
      <c r="S456" s="193">
        <v>5</v>
      </c>
      <c r="T456" s="193">
        <v>78041</v>
      </c>
      <c r="U456" s="193" t="s">
        <v>1170</v>
      </c>
      <c r="V456" s="194">
        <v>24800</v>
      </c>
      <c r="W456" s="193">
        <v>890</v>
      </c>
      <c r="X456" s="195">
        <v>23910</v>
      </c>
      <c r="Y456" s="186"/>
      <c r="AA456">
        <v>19054</v>
      </c>
      <c r="AB456">
        <v>5</v>
      </c>
      <c r="AC456">
        <v>4</v>
      </c>
      <c r="AD456">
        <v>6</v>
      </c>
      <c r="AE456" t="s">
        <v>1217</v>
      </c>
    </row>
    <row r="457" spans="17:31">
      <c r="Q457" s="187">
        <v>6</v>
      </c>
      <c r="R457" s="193">
        <v>5</v>
      </c>
      <c r="S457" s="193">
        <v>5</v>
      </c>
      <c r="T457" s="193">
        <v>78044</v>
      </c>
      <c r="U457" s="193" t="s">
        <v>1218</v>
      </c>
      <c r="V457" s="194">
        <v>655663</v>
      </c>
      <c r="W457" s="195">
        <v>536179</v>
      </c>
      <c r="X457" s="195">
        <v>119484</v>
      </c>
      <c r="Y457" s="194">
        <v>291683</v>
      </c>
      <c r="AA457">
        <v>19055</v>
      </c>
      <c r="AB457">
        <v>5</v>
      </c>
      <c r="AC457">
        <v>4</v>
      </c>
      <c r="AD457">
        <v>6</v>
      </c>
      <c r="AE457" t="s">
        <v>1219</v>
      </c>
    </row>
    <row r="458" spans="17:31">
      <c r="Q458" s="187">
        <v>6</v>
      </c>
      <c r="R458" s="193">
        <v>5</v>
      </c>
      <c r="S458" s="193">
        <v>5</v>
      </c>
      <c r="T458" s="193">
        <v>78045</v>
      </c>
      <c r="U458" s="193" t="s">
        <v>1220</v>
      </c>
      <c r="V458" s="194">
        <v>467637</v>
      </c>
      <c r="W458" s="195">
        <v>389193</v>
      </c>
      <c r="X458" s="195">
        <v>78444</v>
      </c>
      <c r="Y458" s="194">
        <v>549118</v>
      </c>
      <c r="AA458">
        <v>19056</v>
      </c>
      <c r="AB458">
        <v>5</v>
      </c>
      <c r="AC458">
        <v>4</v>
      </c>
      <c r="AD458">
        <v>6</v>
      </c>
      <c r="AE458" t="s">
        <v>1199</v>
      </c>
    </row>
    <row r="459" spans="17:31">
      <c r="Q459" s="187">
        <v>6</v>
      </c>
      <c r="R459" s="193">
        <v>5</v>
      </c>
      <c r="S459" s="193">
        <v>5</v>
      </c>
      <c r="T459" s="193">
        <v>78046</v>
      </c>
      <c r="U459" s="193" t="s">
        <v>1221</v>
      </c>
      <c r="V459" s="195">
        <v>2281726</v>
      </c>
      <c r="W459" s="195">
        <v>2525361</v>
      </c>
      <c r="X459" s="195">
        <v>-243635</v>
      </c>
      <c r="Y459" s="194">
        <v>2647708</v>
      </c>
      <c r="AA459">
        <v>19057</v>
      </c>
      <c r="AB459">
        <v>5</v>
      </c>
      <c r="AC459">
        <v>4</v>
      </c>
      <c r="AD459">
        <v>6</v>
      </c>
      <c r="AE459" t="s">
        <v>1222</v>
      </c>
    </row>
    <row r="460" spans="17:31">
      <c r="Q460" s="187">
        <v>6</v>
      </c>
      <c r="R460" s="193">
        <v>5</v>
      </c>
      <c r="S460" s="193">
        <v>5</v>
      </c>
      <c r="T460" s="193">
        <v>78047</v>
      </c>
      <c r="U460" s="193" t="s">
        <v>1223</v>
      </c>
      <c r="V460" s="195">
        <v>297047</v>
      </c>
      <c r="W460" s="195">
        <v>497278</v>
      </c>
      <c r="X460" s="195">
        <v>-200231</v>
      </c>
      <c r="Y460" s="194">
        <v>429649</v>
      </c>
      <c r="AA460">
        <v>19058</v>
      </c>
      <c r="AB460">
        <v>5</v>
      </c>
      <c r="AC460">
        <v>4</v>
      </c>
      <c r="AD460">
        <v>6</v>
      </c>
      <c r="AE460" t="s">
        <v>1201</v>
      </c>
    </row>
    <row r="461" spans="17:31">
      <c r="Q461" s="187">
        <v>6</v>
      </c>
      <c r="R461" s="193">
        <v>5</v>
      </c>
      <c r="S461" s="193">
        <v>5</v>
      </c>
      <c r="T461" s="193">
        <v>78048</v>
      </c>
      <c r="U461" s="193" t="s">
        <v>1224</v>
      </c>
      <c r="V461" s="195">
        <v>134275</v>
      </c>
      <c r="W461" s="195">
        <v>41466</v>
      </c>
      <c r="X461" s="195">
        <v>92809</v>
      </c>
      <c r="Y461" s="194">
        <v>14524</v>
      </c>
      <c r="AA461">
        <v>19061</v>
      </c>
      <c r="AB461">
        <v>5</v>
      </c>
      <c r="AC461">
        <v>4</v>
      </c>
      <c r="AD461">
        <v>6</v>
      </c>
      <c r="AE461" t="s">
        <v>1225</v>
      </c>
    </row>
    <row r="462" spans="17:31">
      <c r="Q462" s="187">
        <v>6</v>
      </c>
      <c r="R462" s="193">
        <v>5</v>
      </c>
      <c r="S462" s="193">
        <v>5</v>
      </c>
      <c r="T462" s="193">
        <v>78998</v>
      </c>
      <c r="U462" s="193" t="s">
        <v>1226</v>
      </c>
      <c r="V462" s="195">
        <v>67722</v>
      </c>
      <c r="W462" s="195">
        <v>636136</v>
      </c>
      <c r="X462" s="195">
        <v>-568414</v>
      </c>
      <c r="Y462" s="194">
        <v>747325</v>
      </c>
      <c r="AA462">
        <v>19062</v>
      </c>
      <c r="AB462">
        <v>5</v>
      </c>
      <c r="AC462">
        <v>4</v>
      </c>
      <c r="AD462">
        <v>6</v>
      </c>
      <c r="AE462" t="s">
        <v>1227</v>
      </c>
    </row>
    <row r="463" spans="17:31">
      <c r="Q463" s="187">
        <v>6</v>
      </c>
      <c r="R463" s="193">
        <v>5</v>
      </c>
      <c r="S463" s="193">
        <v>5</v>
      </c>
      <c r="T463" s="193">
        <v>78999</v>
      </c>
      <c r="U463" s="193" t="s">
        <v>1228</v>
      </c>
      <c r="V463" s="195">
        <v>374101</v>
      </c>
      <c r="W463" s="195">
        <v>54430</v>
      </c>
      <c r="X463" s="195">
        <v>319671</v>
      </c>
      <c r="Y463" s="194">
        <v>25567</v>
      </c>
      <c r="AA463">
        <v>19063</v>
      </c>
      <c r="AB463">
        <v>5</v>
      </c>
      <c r="AC463">
        <v>4</v>
      </c>
      <c r="AD463">
        <v>6</v>
      </c>
      <c r="AE463" t="s">
        <v>1229</v>
      </c>
    </row>
    <row r="464" spans="17:31">
      <c r="Q464" s="187">
        <v>6</v>
      </c>
      <c r="R464" s="193">
        <v>5</v>
      </c>
      <c r="S464" s="193">
        <v>6</v>
      </c>
      <c r="T464" s="193">
        <v>78048</v>
      </c>
      <c r="U464" s="193" t="s">
        <v>1224</v>
      </c>
      <c r="V464" s="195">
        <v>80000</v>
      </c>
      <c r="W464" s="195">
        <v>163836</v>
      </c>
      <c r="X464" s="195">
        <v>-83836</v>
      </c>
      <c r="Y464" s="194">
        <v>283214</v>
      </c>
      <c r="AA464">
        <v>19064</v>
      </c>
      <c r="AB464">
        <v>5</v>
      </c>
      <c r="AC464">
        <v>4</v>
      </c>
      <c r="AD464">
        <v>6</v>
      </c>
      <c r="AE464" t="s">
        <v>1230</v>
      </c>
    </row>
    <row r="465" spans="17:31">
      <c r="Q465" s="187">
        <v>6</v>
      </c>
      <c r="R465" s="193">
        <v>5</v>
      </c>
      <c r="S465" s="193">
        <v>6</v>
      </c>
      <c r="T465" s="193">
        <v>78091</v>
      </c>
      <c r="U465" s="193" t="s">
        <v>1231</v>
      </c>
      <c r="V465" s="195">
        <v>734000</v>
      </c>
      <c r="W465" s="195">
        <v>1106342</v>
      </c>
      <c r="X465" s="195">
        <v>-372342</v>
      </c>
      <c r="Y465" s="194">
        <v>743706</v>
      </c>
      <c r="AA465">
        <v>19065</v>
      </c>
      <c r="AB465">
        <v>5</v>
      </c>
      <c r="AC465">
        <v>4</v>
      </c>
      <c r="AD465">
        <v>6</v>
      </c>
      <c r="AE465" t="s">
        <v>1232</v>
      </c>
    </row>
    <row r="466" spans="17:31">
      <c r="Q466" s="187">
        <v>6</v>
      </c>
      <c r="R466" s="193">
        <v>5</v>
      </c>
      <c r="S466" s="193">
        <v>6</v>
      </c>
      <c r="T466" s="193">
        <v>78092</v>
      </c>
      <c r="U466" s="193" t="s">
        <v>1233</v>
      </c>
      <c r="V466" s="195">
        <v>253821</v>
      </c>
      <c r="W466" s="195">
        <v>185498</v>
      </c>
      <c r="X466" s="195">
        <v>68323</v>
      </c>
      <c r="Y466" s="194">
        <v>339760</v>
      </c>
      <c r="AA466">
        <v>19066</v>
      </c>
      <c r="AB466">
        <v>5</v>
      </c>
      <c r="AC466">
        <v>4</v>
      </c>
      <c r="AD466">
        <v>6</v>
      </c>
      <c r="AE466" t="s">
        <v>1211</v>
      </c>
    </row>
    <row r="467" spans="17:31">
      <c r="Q467" s="187">
        <v>6</v>
      </c>
      <c r="R467" s="193">
        <v>5</v>
      </c>
      <c r="S467" s="193">
        <v>6</v>
      </c>
      <c r="T467" s="193">
        <v>78093</v>
      </c>
      <c r="U467" s="193" t="s">
        <v>1234</v>
      </c>
      <c r="V467" s="195">
        <v>337500</v>
      </c>
      <c r="W467" s="195">
        <v>380796</v>
      </c>
      <c r="X467" s="195">
        <v>-43296</v>
      </c>
      <c r="Y467" s="194">
        <v>520041</v>
      </c>
      <c r="AA467">
        <v>19067</v>
      </c>
      <c r="AB467">
        <v>5</v>
      </c>
      <c r="AC467">
        <v>4</v>
      </c>
      <c r="AD467">
        <v>6</v>
      </c>
      <c r="AE467" t="s">
        <v>1235</v>
      </c>
    </row>
    <row r="468" spans="17:31">
      <c r="Q468" s="187">
        <v>6</v>
      </c>
      <c r="R468" s="193">
        <v>5</v>
      </c>
      <c r="S468" s="193">
        <v>6</v>
      </c>
      <c r="T468" s="193">
        <v>78094</v>
      </c>
      <c r="U468" s="193" t="s">
        <v>1236</v>
      </c>
      <c r="V468" s="195">
        <v>1250000</v>
      </c>
      <c r="W468" s="195">
        <v>1461121</v>
      </c>
      <c r="X468" s="195">
        <v>-211121</v>
      </c>
      <c r="Y468" s="194">
        <v>1447170</v>
      </c>
      <c r="AA468">
        <v>98011</v>
      </c>
      <c r="AB468">
        <v>5</v>
      </c>
      <c r="AC468">
        <v>4</v>
      </c>
      <c r="AD468">
        <v>6</v>
      </c>
      <c r="AE468" t="s">
        <v>1145</v>
      </c>
    </row>
    <row r="469" spans="17:31">
      <c r="Q469" s="187">
        <v>6</v>
      </c>
      <c r="R469" s="193">
        <v>5</v>
      </c>
      <c r="S469" s="193">
        <v>6</v>
      </c>
      <c r="T469" s="193">
        <v>78111</v>
      </c>
      <c r="U469" s="193" t="s">
        <v>1237</v>
      </c>
      <c r="V469" s="195">
        <v>178787</v>
      </c>
      <c r="W469" s="195">
        <v>211543</v>
      </c>
      <c r="X469" s="195">
        <v>-32756</v>
      </c>
      <c r="Y469" s="194">
        <v>294217</v>
      </c>
      <c r="AB469">
        <v>6</v>
      </c>
      <c r="AC469">
        <v>4</v>
      </c>
      <c r="AD469">
        <v>6</v>
      </c>
      <c r="AE469" t="s">
        <v>1238</v>
      </c>
    </row>
    <row r="470" spans="17:31" ht="15">
      <c r="Q470" s="187">
        <v>6</v>
      </c>
      <c r="R470" s="193">
        <v>5</v>
      </c>
      <c r="S470" s="193">
        <v>6</v>
      </c>
      <c r="T470" s="193">
        <v>78112</v>
      </c>
      <c r="U470" s="193" t="s">
        <v>1239</v>
      </c>
      <c r="V470" s="195">
        <v>15000</v>
      </c>
      <c r="W470" s="240"/>
      <c r="X470" s="195">
        <v>15000</v>
      </c>
      <c r="Y470" s="186"/>
      <c r="AA470">
        <v>17112</v>
      </c>
      <c r="AB470">
        <v>6</v>
      </c>
      <c r="AC470">
        <v>4</v>
      </c>
      <c r="AD470">
        <v>6</v>
      </c>
      <c r="AE470" t="s">
        <v>1240</v>
      </c>
    </row>
    <row r="471" spans="17:31">
      <c r="Q471" s="187">
        <v>6</v>
      </c>
      <c r="R471" s="193">
        <v>5</v>
      </c>
      <c r="S471" s="193">
        <v>6</v>
      </c>
      <c r="T471" s="193">
        <v>78998</v>
      </c>
      <c r="U471" s="193" t="s">
        <v>1226</v>
      </c>
      <c r="V471" s="195">
        <v>155580</v>
      </c>
      <c r="W471" s="195">
        <v>853965</v>
      </c>
      <c r="X471" s="195">
        <v>-698385</v>
      </c>
      <c r="Y471" s="194">
        <v>1106792</v>
      </c>
      <c r="AA471">
        <v>17142</v>
      </c>
      <c r="AB471">
        <v>6</v>
      </c>
      <c r="AC471">
        <v>4</v>
      </c>
      <c r="AD471">
        <v>6</v>
      </c>
      <c r="AE471" t="s">
        <v>1201</v>
      </c>
    </row>
    <row r="472" spans="17:31">
      <c r="Q472" s="187">
        <v>6</v>
      </c>
      <c r="R472" s="193">
        <v>5</v>
      </c>
      <c r="S472" s="193">
        <v>6</v>
      </c>
      <c r="T472" s="193">
        <v>78999</v>
      </c>
      <c r="U472" s="193" t="s">
        <v>1228</v>
      </c>
      <c r="V472" s="195">
        <v>518857</v>
      </c>
      <c r="W472" s="195">
        <v>37816</v>
      </c>
      <c r="X472" s="195">
        <v>481041</v>
      </c>
      <c r="Y472" s="188">
        <v>575</v>
      </c>
      <c r="AA472">
        <v>17152</v>
      </c>
      <c r="AB472">
        <v>6</v>
      </c>
      <c r="AC472">
        <v>4</v>
      </c>
      <c r="AD472">
        <v>6</v>
      </c>
      <c r="AE472" t="s">
        <v>1203</v>
      </c>
    </row>
    <row r="473" spans="17:31" ht="15">
      <c r="Q473" s="187">
        <v>6</v>
      </c>
      <c r="R473" s="193">
        <v>5</v>
      </c>
      <c r="S473" s="193">
        <v>9</v>
      </c>
      <c r="T473" s="193">
        <v>88888</v>
      </c>
      <c r="U473" s="193" t="s">
        <v>1241</v>
      </c>
      <c r="V473" s="240"/>
      <c r="W473" s="195">
        <v>-1157</v>
      </c>
      <c r="X473" s="195">
        <v>1157</v>
      </c>
      <c r="Y473" s="194">
        <v>969992</v>
      </c>
      <c r="AA473">
        <v>17172</v>
      </c>
      <c r="AB473">
        <v>6</v>
      </c>
      <c r="AC473">
        <v>4</v>
      </c>
      <c r="AD473">
        <v>6</v>
      </c>
      <c r="AE473" t="s">
        <v>1207</v>
      </c>
    </row>
    <row r="474" spans="17:31">
      <c r="Q474" s="187">
        <v>6</v>
      </c>
      <c r="R474" s="193">
        <v>6</v>
      </c>
      <c r="S474" s="193">
        <v>1</v>
      </c>
      <c r="T474" s="193">
        <v>63014</v>
      </c>
      <c r="U474" s="193" t="s">
        <v>798</v>
      </c>
      <c r="V474" s="195">
        <v>17840822</v>
      </c>
      <c r="W474" s="195">
        <v>17840821</v>
      </c>
      <c r="X474" s="193">
        <v>1</v>
      </c>
      <c r="Y474" s="194">
        <v>13761592</v>
      </c>
      <c r="AA474">
        <v>17902</v>
      </c>
      <c r="AB474">
        <v>6</v>
      </c>
      <c r="AC474">
        <v>4</v>
      </c>
      <c r="AD474">
        <v>6</v>
      </c>
      <c r="AE474" t="s">
        <v>1211</v>
      </c>
    </row>
    <row r="475" spans="17:31" ht="15">
      <c r="Q475" s="187">
        <v>6</v>
      </c>
      <c r="R475" s="193">
        <v>6</v>
      </c>
      <c r="S475" s="193">
        <v>1</v>
      </c>
      <c r="T475" s="193">
        <v>81536</v>
      </c>
      <c r="U475" s="193" t="s">
        <v>1242</v>
      </c>
      <c r="V475" s="240"/>
      <c r="W475" s="240"/>
      <c r="X475" s="193">
        <v>0</v>
      </c>
      <c r="Y475" s="194">
        <v>20000</v>
      </c>
      <c r="AB475">
        <v>7</v>
      </c>
      <c r="AC475">
        <v>4</v>
      </c>
      <c r="AD475">
        <v>6</v>
      </c>
      <c r="AE475" t="s">
        <v>1243</v>
      </c>
    </row>
    <row r="476" spans="17:31" ht="15">
      <c r="Q476" s="187">
        <v>6</v>
      </c>
      <c r="R476" s="193">
        <v>6</v>
      </c>
      <c r="S476" s="193">
        <v>1</v>
      </c>
      <c r="T476" s="193">
        <v>81537</v>
      </c>
      <c r="U476" s="193" t="s">
        <v>1244</v>
      </c>
      <c r="V476" s="240"/>
      <c r="W476" s="240"/>
      <c r="X476" s="193">
        <v>0</v>
      </c>
      <c r="Y476" s="194">
        <v>20000</v>
      </c>
      <c r="AA476">
        <v>19059</v>
      </c>
      <c r="AB476">
        <v>7</v>
      </c>
      <c r="AC476">
        <v>4</v>
      </c>
      <c r="AD476">
        <v>6</v>
      </c>
      <c r="AE476" t="s">
        <v>1243</v>
      </c>
    </row>
    <row r="477" spans="17:31">
      <c r="Q477" s="187">
        <v>6</v>
      </c>
      <c r="R477" s="193">
        <v>6</v>
      </c>
      <c r="S477" s="193">
        <v>1</v>
      </c>
      <c r="T477" s="193">
        <v>81901</v>
      </c>
      <c r="U477" s="193" t="s">
        <v>1245</v>
      </c>
      <c r="V477" s="195">
        <v>720419897</v>
      </c>
      <c r="W477" s="195">
        <v>649348507</v>
      </c>
      <c r="X477" s="195">
        <v>71071390</v>
      </c>
      <c r="Y477" s="194">
        <v>703950599</v>
      </c>
      <c r="AA477">
        <v>75992</v>
      </c>
      <c r="AB477">
        <v>7</v>
      </c>
      <c r="AC477">
        <v>4</v>
      </c>
      <c r="AD477">
        <v>6</v>
      </c>
      <c r="AE477" t="s">
        <v>1243</v>
      </c>
    </row>
    <row r="478" spans="17:31" ht="15">
      <c r="Q478" s="187">
        <v>6</v>
      </c>
      <c r="R478" s="193">
        <v>6</v>
      </c>
      <c r="S478" s="193">
        <v>1</v>
      </c>
      <c r="T478" s="193">
        <v>81902</v>
      </c>
      <c r="U478" s="193" t="s">
        <v>1246</v>
      </c>
      <c r="V478" s="240"/>
      <c r="W478" s="195">
        <v>98957</v>
      </c>
      <c r="X478" s="195">
        <v>-98957</v>
      </c>
      <c r="Y478" s="194">
        <v>96624</v>
      </c>
      <c r="AA478">
        <v>98011</v>
      </c>
      <c r="AB478">
        <v>7</v>
      </c>
      <c r="AC478">
        <v>4</v>
      </c>
      <c r="AD478">
        <v>6</v>
      </c>
      <c r="AE478" t="s">
        <v>1145</v>
      </c>
    </row>
    <row r="479" spans="17:31" ht="15">
      <c r="Q479" s="187">
        <v>6</v>
      </c>
      <c r="R479" s="193">
        <v>6</v>
      </c>
      <c r="S479" s="193">
        <v>2</v>
      </c>
      <c r="T479" s="193">
        <v>81501</v>
      </c>
      <c r="U479" s="193" t="s">
        <v>1247</v>
      </c>
      <c r="V479" s="240"/>
      <c r="W479" s="240"/>
      <c r="X479" s="193">
        <v>0</v>
      </c>
      <c r="Y479" s="194">
        <v>11500000</v>
      </c>
      <c r="AB479">
        <v>8</v>
      </c>
      <c r="AC479">
        <v>4</v>
      </c>
      <c r="AD479">
        <v>6</v>
      </c>
      <c r="AE479" t="s">
        <v>1248</v>
      </c>
    </row>
    <row r="480" spans="17:31" ht="15">
      <c r="Q480" s="187">
        <v>6</v>
      </c>
      <c r="R480" s="193">
        <v>6</v>
      </c>
      <c r="S480" s="193">
        <v>9</v>
      </c>
      <c r="T480" s="193">
        <v>81911</v>
      </c>
      <c r="U480" s="193" t="s">
        <v>1249</v>
      </c>
      <c r="V480" s="195">
        <v>370000</v>
      </c>
      <c r="W480" s="240"/>
      <c r="X480" s="195">
        <v>370000</v>
      </c>
      <c r="Y480" s="186"/>
      <c r="AA480">
        <v>19002</v>
      </c>
      <c r="AB480">
        <v>8</v>
      </c>
      <c r="AC480">
        <v>4</v>
      </c>
      <c r="AD480">
        <v>6</v>
      </c>
      <c r="AE480" t="s">
        <v>1250</v>
      </c>
    </row>
    <row r="481" spans="17:31" ht="15">
      <c r="Q481" s="187">
        <v>6</v>
      </c>
      <c r="R481" s="193">
        <v>6</v>
      </c>
      <c r="S481" s="193">
        <v>9</v>
      </c>
      <c r="T481" s="193">
        <v>88889</v>
      </c>
      <c r="U481" s="193" t="s">
        <v>1251</v>
      </c>
      <c r="V481" s="240"/>
      <c r="W481" s="193">
        <v>0</v>
      </c>
      <c r="X481" s="193">
        <v>0</v>
      </c>
      <c r="Y481" s="186"/>
      <c r="AA481">
        <v>19101</v>
      </c>
      <c r="AB481">
        <v>8</v>
      </c>
      <c r="AC481">
        <v>4</v>
      </c>
      <c r="AD481">
        <v>6</v>
      </c>
      <c r="AE481" t="s">
        <v>1252</v>
      </c>
    </row>
    <row r="482" spans="17:31">
      <c r="Q482" s="187">
        <v>6</v>
      </c>
      <c r="R482" s="193">
        <v>7</v>
      </c>
      <c r="S482" s="193">
        <v>3</v>
      </c>
      <c r="T482" s="193">
        <v>80017</v>
      </c>
      <c r="U482" s="193" t="s">
        <v>1253</v>
      </c>
      <c r="V482" s="195">
        <v>17689860</v>
      </c>
      <c r="W482" s="195">
        <v>17689860</v>
      </c>
      <c r="X482" s="193">
        <v>0</v>
      </c>
      <c r="Y482" s="194">
        <v>17674462</v>
      </c>
      <c r="AA482">
        <v>19102</v>
      </c>
      <c r="AB482">
        <v>8</v>
      </c>
      <c r="AC482">
        <v>4</v>
      </c>
      <c r="AD482">
        <v>6</v>
      </c>
      <c r="AE482" t="s">
        <v>1254</v>
      </c>
    </row>
    <row r="483" spans="17:31">
      <c r="Q483" s="187">
        <v>6</v>
      </c>
      <c r="R483" s="193">
        <v>7</v>
      </c>
      <c r="S483" s="193">
        <v>3</v>
      </c>
      <c r="T483" s="193">
        <v>80021</v>
      </c>
      <c r="U483" s="193" t="s">
        <v>1255</v>
      </c>
      <c r="V483" s="195">
        <v>41702</v>
      </c>
      <c r="W483" s="195">
        <v>42564</v>
      </c>
      <c r="X483" s="193">
        <v>-862</v>
      </c>
      <c r="Y483" s="194">
        <v>59409</v>
      </c>
      <c r="AA483">
        <v>19103</v>
      </c>
      <c r="AB483">
        <v>8</v>
      </c>
      <c r="AC483">
        <v>4</v>
      </c>
      <c r="AD483">
        <v>6</v>
      </c>
      <c r="AE483" t="s">
        <v>1256</v>
      </c>
    </row>
    <row r="484" spans="17:31">
      <c r="Q484" s="187">
        <v>6</v>
      </c>
      <c r="R484" s="193">
        <v>7</v>
      </c>
      <c r="S484" s="193">
        <v>3</v>
      </c>
      <c r="T484" s="193">
        <v>80022</v>
      </c>
      <c r="U484" s="193" t="s">
        <v>1257</v>
      </c>
      <c r="V484" s="195">
        <v>76983</v>
      </c>
      <c r="W484" s="195">
        <v>78579</v>
      </c>
      <c r="X484" s="195">
        <v>-1596</v>
      </c>
      <c r="Y484" s="194">
        <v>210513</v>
      </c>
      <c r="AA484">
        <v>19111</v>
      </c>
      <c r="AB484">
        <v>8</v>
      </c>
      <c r="AC484">
        <v>4</v>
      </c>
      <c r="AD484">
        <v>6</v>
      </c>
      <c r="AE484" t="s">
        <v>1258</v>
      </c>
    </row>
    <row r="485" spans="17:31" ht="67.5">
      <c r="Q485" s="187">
        <v>6</v>
      </c>
      <c r="R485" s="193">
        <v>7</v>
      </c>
      <c r="S485" s="193">
        <v>3</v>
      </c>
      <c r="T485" s="193">
        <v>80023</v>
      </c>
      <c r="U485" s="203" t="s">
        <v>1259</v>
      </c>
      <c r="V485" s="195">
        <v>3071236</v>
      </c>
      <c r="W485" s="195">
        <v>2962372</v>
      </c>
      <c r="X485" s="195">
        <v>108864</v>
      </c>
      <c r="Y485" s="194">
        <v>3610191</v>
      </c>
      <c r="AA485">
        <v>19112</v>
      </c>
      <c r="AB485">
        <v>8</v>
      </c>
      <c r="AC485">
        <v>4</v>
      </c>
      <c r="AD485">
        <v>6</v>
      </c>
      <c r="AE485" t="s">
        <v>1260</v>
      </c>
    </row>
    <row r="486" spans="17:31">
      <c r="Q486" s="187">
        <v>6</v>
      </c>
      <c r="R486" s="193">
        <v>7</v>
      </c>
      <c r="S486" s="193">
        <v>3</v>
      </c>
      <c r="T486" s="193">
        <v>80024</v>
      </c>
      <c r="U486" s="193" t="s">
        <v>1261</v>
      </c>
      <c r="V486" s="195">
        <v>971698</v>
      </c>
      <c r="W486" s="195">
        <v>936562</v>
      </c>
      <c r="X486" s="195">
        <v>35136</v>
      </c>
      <c r="Y486" s="194">
        <v>1140352</v>
      </c>
      <c r="AA486">
        <v>19113</v>
      </c>
      <c r="AB486">
        <v>8</v>
      </c>
      <c r="AC486">
        <v>4</v>
      </c>
      <c r="AD486">
        <v>6</v>
      </c>
      <c r="AE486" t="s">
        <v>1262</v>
      </c>
    </row>
    <row r="487" spans="17:31" ht="45">
      <c r="Q487" s="187">
        <v>6</v>
      </c>
      <c r="R487" s="193">
        <v>7</v>
      </c>
      <c r="S487" s="193">
        <v>3</v>
      </c>
      <c r="T487" s="193">
        <v>80025</v>
      </c>
      <c r="U487" s="203" t="s">
        <v>1263</v>
      </c>
      <c r="V487" s="195">
        <v>6481750</v>
      </c>
      <c r="W487" s="195">
        <v>6252782</v>
      </c>
      <c r="X487" s="195">
        <v>228968</v>
      </c>
      <c r="Y487" s="194">
        <v>6837225</v>
      </c>
      <c r="AA487">
        <v>19121</v>
      </c>
      <c r="AB487">
        <v>8</v>
      </c>
      <c r="AC487">
        <v>4</v>
      </c>
      <c r="AD487">
        <v>6</v>
      </c>
      <c r="AE487" t="s">
        <v>1264</v>
      </c>
    </row>
    <row r="488" spans="17:31" ht="15">
      <c r="Q488" s="187">
        <v>6</v>
      </c>
      <c r="R488" s="193">
        <v>7</v>
      </c>
      <c r="S488" s="193">
        <v>3</v>
      </c>
      <c r="T488" s="193">
        <v>80026</v>
      </c>
      <c r="U488" s="193" t="s">
        <v>1265</v>
      </c>
      <c r="V488" s="240"/>
      <c r="W488" s="240"/>
      <c r="X488" s="193">
        <v>0</v>
      </c>
      <c r="Y488" s="194">
        <v>8123182</v>
      </c>
      <c r="AA488">
        <v>19131</v>
      </c>
      <c r="AB488">
        <v>8</v>
      </c>
      <c r="AC488">
        <v>4</v>
      </c>
      <c r="AD488">
        <v>6</v>
      </c>
      <c r="AE488" t="s">
        <v>1266</v>
      </c>
    </row>
    <row r="489" spans="17:31">
      <c r="Q489" s="187">
        <v>6</v>
      </c>
      <c r="R489" s="193">
        <v>7</v>
      </c>
      <c r="S489" s="193">
        <v>3</v>
      </c>
      <c r="T489" s="193">
        <v>80029</v>
      </c>
      <c r="U489" s="193" t="s">
        <v>1267</v>
      </c>
      <c r="V489" s="195">
        <v>96589123</v>
      </c>
      <c r="W489" s="195">
        <v>96589123</v>
      </c>
      <c r="X489" s="193">
        <v>0</v>
      </c>
      <c r="Y489" s="194">
        <v>96792999</v>
      </c>
      <c r="AA489">
        <v>19132</v>
      </c>
      <c r="AB489">
        <v>8</v>
      </c>
      <c r="AC489">
        <v>4</v>
      </c>
      <c r="AD489">
        <v>6</v>
      </c>
      <c r="AE489" t="s">
        <v>1268</v>
      </c>
    </row>
    <row r="490" spans="17:31">
      <c r="Q490" s="187">
        <v>6</v>
      </c>
      <c r="R490" s="193">
        <v>7</v>
      </c>
      <c r="S490" s="193">
        <v>3</v>
      </c>
      <c r="T490" s="193">
        <v>80035</v>
      </c>
      <c r="U490" s="193" t="s">
        <v>1269</v>
      </c>
      <c r="V490" s="195">
        <v>28200000</v>
      </c>
      <c r="W490" s="195">
        <v>31953342</v>
      </c>
      <c r="X490" s="195">
        <v>-3753342</v>
      </c>
      <c r="Y490" s="194">
        <v>8765655</v>
      </c>
      <c r="AA490">
        <v>31013</v>
      </c>
      <c r="AB490">
        <v>8</v>
      </c>
      <c r="AC490">
        <v>4</v>
      </c>
      <c r="AD490">
        <v>6</v>
      </c>
      <c r="AE490" t="s">
        <v>1270</v>
      </c>
    </row>
    <row r="491" spans="17:31" ht="15">
      <c r="Q491" s="187">
        <v>6</v>
      </c>
      <c r="R491" s="193">
        <v>7</v>
      </c>
      <c r="S491" s="193">
        <v>3</v>
      </c>
      <c r="T491" s="193">
        <v>80043</v>
      </c>
      <c r="U491" s="193" t="s">
        <v>1271</v>
      </c>
      <c r="V491" s="195">
        <v>35712648</v>
      </c>
      <c r="W491" s="240"/>
      <c r="X491" s="195">
        <v>35712648</v>
      </c>
      <c r="Y491" s="186"/>
      <c r="AA491">
        <v>98011</v>
      </c>
      <c r="AB491">
        <v>8</v>
      </c>
      <c r="AC491">
        <v>4</v>
      </c>
      <c r="AD491">
        <v>6</v>
      </c>
      <c r="AE491" t="s">
        <v>1145</v>
      </c>
    </row>
    <row r="492" spans="17:31">
      <c r="Q492" s="187">
        <v>6</v>
      </c>
      <c r="R492" s="193">
        <v>7</v>
      </c>
      <c r="S492" s="193">
        <v>4</v>
      </c>
      <c r="T492" s="193">
        <v>80011</v>
      </c>
      <c r="U492" s="193" t="s">
        <v>1272</v>
      </c>
      <c r="V492" s="195">
        <v>47555000</v>
      </c>
      <c r="W492" s="195">
        <v>52619583</v>
      </c>
      <c r="X492" s="195">
        <v>-5064583</v>
      </c>
      <c r="Y492" s="194">
        <v>48727222</v>
      </c>
      <c r="AA492">
        <v>98101</v>
      </c>
      <c r="AB492">
        <v>8</v>
      </c>
      <c r="AC492">
        <v>4</v>
      </c>
      <c r="AD492">
        <v>6</v>
      </c>
      <c r="AE492" t="s">
        <v>1273</v>
      </c>
    </row>
    <row r="493" spans="17:31">
      <c r="Q493" s="187">
        <v>6</v>
      </c>
      <c r="R493" s="193">
        <v>7</v>
      </c>
      <c r="S493" s="193">
        <v>4</v>
      </c>
      <c r="T493" s="193">
        <v>80012</v>
      </c>
      <c r="U493" s="193" t="s">
        <v>1274</v>
      </c>
      <c r="V493" s="195">
        <v>20300000</v>
      </c>
      <c r="W493" s="195">
        <v>17935739</v>
      </c>
      <c r="X493" s="195">
        <v>2364261</v>
      </c>
      <c r="Y493" s="194">
        <v>12131272</v>
      </c>
      <c r="AA493">
        <v>98102</v>
      </c>
      <c r="AB493">
        <v>8</v>
      </c>
      <c r="AC493">
        <v>4</v>
      </c>
      <c r="AD493">
        <v>6</v>
      </c>
      <c r="AE493" t="s">
        <v>1275</v>
      </c>
    </row>
    <row r="494" spans="17:31">
      <c r="Q494" s="187">
        <v>6</v>
      </c>
      <c r="R494" s="193">
        <v>7</v>
      </c>
      <c r="S494" s="193">
        <v>4</v>
      </c>
      <c r="T494" s="193">
        <v>80013</v>
      </c>
      <c r="U494" s="193" t="s">
        <v>1276</v>
      </c>
      <c r="V494" s="195">
        <v>1000000</v>
      </c>
      <c r="W494" s="195">
        <v>377299</v>
      </c>
      <c r="X494" s="195">
        <v>622701</v>
      </c>
      <c r="Y494" s="194">
        <v>814458</v>
      </c>
      <c r="AA494">
        <v>98103</v>
      </c>
      <c r="AB494">
        <v>8</v>
      </c>
      <c r="AC494">
        <v>4</v>
      </c>
      <c r="AD494">
        <v>6</v>
      </c>
      <c r="AE494" t="s">
        <v>1277</v>
      </c>
    </row>
    <row r="495" spans="17:31">
      <c r="Q495" s="187">
        <v>6</v>
      </c>
      <c r="R495" s="193">
        <v>7</v>
      </c>
      <c r="S495" s="193">
        <v>4</v>
      </c>
      <c r="T495" s="193">
        <v>80014</v>
      </c>
      <c r="U495" s="193" t="s">
        <v>1278</v>
      </c>
      <c r="V495" s="195">
        <v>1677000</v>
      </c>
      <c r="W495" s="195">
        <v>1323000</v>
      </c>
      <c r="X495" s="195">
        <v>354000</v>
      </c>
      <c r="Y495" s="194">
        <v>856170</v>
      </c>
      <c r="AA495">
        <v>98111</v>
      </c>
      <c r="AB495">
        <v>8</v>
      </c>
      <c r="AC495">
        <v>4</v>
      </c>
      <c r="AD495">
        <v>6</v>
      </c>
      <c r="AE495" t="s">
        <v>1279</v>
      </c>
    </row>
    <row r="496" spans="17:31">
      <c r="Q496" s="187">
        <v>6</v>
      </c>
      <c r="R496" s="193">
        <v>7</v>
      </c>
      <c r="S496" s="193">
        <v>4</v>
      </c>
      <c r="T496" s="193">
        <v>80016</v>
      </c>
      <c r="U496" s="193" t="s">
        <v>1280</v>
      </c>
      <c r="V496" s="195">
        <v>36633000</v>
      </c>
      <c r="W496" s="195">
        <v>40697079</v>
      </c>
      <c r="X496" s="195">
        <v>-4064079</v>
      </c>
      <c r="Y496" s="194">
        <v>21612228</v>
      </c>
      <c r="AA496">
        <v>98112</v>
      </c>
      <c r="AB496">
        <v>8</v>
      </c>
      <c r="AC496">
        <v>4</v>
      </c>
      <c r="AD496">
        <v>6</v>
      </c>
      <c r="AE496" t="s">
        <v>1281</v>
      </c>
    </row>
    <row r="497" spans="17:31">
      <c r="Q497" s="187">
        <v>6</v>
      </c>
      <c r="R497" s="193">
        <v>7</v>
      </c>
      <c r="S497" s="193">
        <v>5</v>
      </c>
      <c r="T497" s="193">
        <v>81031</v>
      </c>
      <c r="U497" s="193" t="s">
        <v>1282</v>
      </c>
      <c r="V497" s="195">
        <v>11300000</v>
      </c>
      <c r="W497" s="195">
        <v>10435191</v>
      </c>
      <c r="X497" s="195">
        <v>864809</v>
      </c>
      <c r="Y497" s="194">
        <v>11302610</v>
      </c>
      <c r="AA497">
        <v>98113</v>
      </c>
      <c r="AB497">
        <v>8</v>
      </c>
      <c r="AC497">
        <v>4</v>
      </c>
      <c r="AD497">
        <v>6</v>
      </c>
      <c r="AE497" t="s">
        <v>1283</v>
      </c>
    </row>
    <row r="498" spans="17:31">
      <c r="Q498" s="187">
        <v>6</v>
      </c>
      <c r="R498" s="193">
        <v>7</v>
      </c>
      <c r="S498" s="193">
        <v>5</v>
      </c>
      <c r="T498" s="193">
        <v>81032</v>
      </c>
      <c r="U498" s="193" t="s">
        <v>1284</v>
      </c>
      <c r="V498" s="195">
        <v>43000000</v>
      </c>
      <c r="W498" s="195">
        <v>34719255</v>
      </c>
      <c r="X498" s="195">
        <v>8280745</v>
      </c>
      <c r="Y498" s="194">
        <v>43292442</v>
      </c>
      <c r="AA498">
        <v>98121</v>
      </c>
      <c r="AB498">
        <v>8</v>
      </c>
      <c r="AC498">
        <v>4</v>
      </c>
      <c r="AD498">
        <v>6</v>
      </c>
      <c r="AE498" t="s">
        <v>1285</v>
      </c>
    </row>
    <row r="499" spans="17:31">
      <c r="Q499" s="187">
        <v>6</v>
      </c>
      <c r="R499" s="193">
        <v>7</v>
      </c>
      <c r="S499" s="193">
        <v>5</v>
      </c>
      <c r="T499" s="193">
        <v>81033</v>
      </c>
      <c r="U499" s="193" t="s">
        <v>1286</v>
      </c>
      <c r="V499" s="195">
        <v>2700000</v>
      </c>
      <c r="W499" s="195">
        <v>2181053</v>
      </c>
      <c r="X499" s="195">
        <v>518947</v>
      </c>
      <c r="Y499" s="194">
        <v>2719736</v>
      </c>
      <c r="AA499">
        <v>98131</v>
      </c>
      <c r="AB499">
        <v>8</v>
      </c>
      <c r="AC499">
        <v>4</v>
      </c>
      <c r="AD499">
        <v>6</v>
      </c>
      <c r="AE499" t="s">
        <v>1287</v>
      </c>
    </row>
    <row r="500" spans="17:31">
      <c r="Q500" s="187">
        <v>6</v>
      </c>
      <c r="R500" s="193">
        <v>7</v>
      </c>
      <c r="S500" s="193">
        <v>7</v>
      </c>
      <c r="T500" s="193">
        <v>81012</v>
      </c>
      <c r="U500" s="193" t="s">
        <v>1288</v>
      </c>
      <c r="V500" s="195">
        <v>525500</v>
      </c>
      <c r="W500" s="195">
        <v>515560</v>
      </c>
      <c r="X500" s="195">
        <v>9940</v>
      </c>
      <c r="Y500" s="194">
        <v>1995931</v>
      </c>
      <c r="AA500">
        <v>98132</v>
      </c>
      <c r="AB500">
        <v>8</v>
      </c>
      <c r="AC500">
        <v>4</v>
      </c>
      <c r="AD500">
        <v>6</v>
      </c>
      <c r="AE500" t="s">
        <v>1289</v>
      </c>
    </row>
    <row r="501" spans="17:31">
      <c r="Q501" s="187">
        <v>6</v>
      </c>
      <c r="R501" s="193">
        <v>7</v>
      </c>
      <c r="S501" s="193">
        <v>7</v>
      </c>
      <c r="T501" s="193">
        <v>81013</v>
      </c>
      <c r="U501" s="193" t="s">
        <v>1290</v>
      </c>
      <c r="V501" s="195">
        <v>1168160</v>
      </c>
      <c r="W501" s="195">
        <v>2107774</v>
      </c>
      <c r="X501" s="195">
        <v>-939614</v>
      </c>
      <c r="Y501" s="194">
        <v>1744188</v>
      </c>
      <c r="AC501">
        <v>5</v>
      </c>
      <c r="AD501">
        <v>6</v>
      </c>
      <c r="AE501" t="s">
        <v>1291</v>
      </c>
    </row>
    <row r="502" spans="17:31">
      <c r="Q502" s="187">
        <v>6</v>
      </c>
      <c r="R502" s="193">
        <v>7</v>
      </c>
      <c r="S502" s="193">
        <v>7</v>
      </c>
      <c r="T502" s="193">
        <v>81014</v>
      </c>
      <c r="U502" s="193" t="s">
        <v>1292</v>
      </c>
      <c r="V502" s="195">
        <v>65449</v>
      </c>
      <c r="W502" s="195">
        <v>50000</v>
      </c>
      <c r="X502" s="195">
        <v>15449</v>
      </c>
      <c r="Y502" s="194">
        <v>20000</v>
      </c>
      <c r="AB502">
        <v>1</v>
      </c>
      <c r="AC502">
        <v>5</v>
      </c>
      <c r="AD502">
        <v>6</v>
      </c>
      <c r="AE502" t="s">
        <v>1293</v>
      </c>
    </row>
    <row r="503" spans="17:31">
      <c r="Q503" s="193">
        <v>6</v>
      </c>
      <c r="R503" s="193">
        <v>7</v>
      </c>
      <c r="S503" s="193">
        <v>7</v>
      </c>
      <c r="T503" s="187">
        <v>81015</v>
      </c>
      <c r="U503" s="193" t="s">
        <v>1294</v>
      </c>
      <c r="V503" s="195">
        <v>200000</v>
      </c>
      <c r="W503" s="195">
        <v>187966</v>
      </c>
      <c r="X503" s="195">
        <v>12034</v>
      </c>
      <c r="Y503" s="194">
        <v>400000</v>
      </c>
      <c r="AA503">
        <v>78011</v>
      </c>
      <c r="AB503">
        <v>1</v>
      </c>
      <c r="AC503">
        <v>5</v>
      </c>
      <c r="AD503">
        <v>6</v>
      </c>
      <c r="AE503" t="s">
        <v>1295</v>
      </c>
    </row>
    <row r="504" spans="17:31">
      <c r="Q504" s="193">
        <v>6</v>
      </c>
      <c r="R504" s="193">
        <v>7</v>
      </c>
      <c r="S504" s="193">
        <v>7</v>
      </c>
      <c r="T504" s="187">
        <v>81017</v>
      </c>
      <c r="U504" s="193" t="s">
        <v>1296</v>
      </c>
      <c r="V504" s="195">
        <v>14763272</v>
      </c>
      <c r="W504" s="195">
        <v>14993734</v>
      </c>
      <c r="X504" s="195">
        <v>-230462</v>
      </c>
      <c r="Y504" s="194">
        <v>12791700</v>
      </c>
      <c r="AA504">
        <v>78012</v>
      </c>
      <c r="AB504">
        <v>1</v>
      </c>
      <c r="AC504">
        <v>5</v>
      </c>
      <c r="AD504">
        <v>6</v>
      </c>
      <c r="AE504" t="s">
        <v>1297</v>
      </c>
    </row>
    <row r="505" spans="17:31">
      <c r="Q505" s="193">
        <v>6</v>
      </c>
      <c r="R505" s="193">
        <v>7</v>
      </c>
      <c r="S505" s="193">
        <v>7</v>
      </c>
      <c r="T505" s="187">
        <v>81018</v>
      </c>
      <c r="U505" s="193" t="s">
        <v>1298</v>
      </c>
      <c r="V505" s="195">
        <v>115000000</v>
      </c>
      <c r="W505" s="195">
        <v>110392130</v>
      </c>
      <c r="X505" s="195">
        <v>4607870</v>
      </c>
      <c r="Y505" s="194">
        <v>114422620</v>
      </c>
      <c r="AA505">
        <v>78013</v>
      </c>
      <c r="AB505">
        <v>1</v>
      </c>
      <c r="AC505">
        <v>5</v>
      </c>
      <c r="AD505">
        <v>6</v>
      </c>
      <c r="AE505" t="s">
        <v>1299</v>
      </c>
    </row>
    <row r="506" spans="17:31">
      <c r="Q506" s="193">
        <v>6</v>
      </c>
      <c r="R506" s="193">
        <v>7</v>
      </c>
      <c r="S506" s="193">
        <v>7</v>
      </c>
      <c r="T506" s="187">
        <v>81019</v>
      </c>
      <c r="U506" s="193" t="s">
        <v>1300</v>
      </c>
      <c r="V506" s="195">
        <v>125000000</v>
      </c>
      <c r="W506" s="195">
        <v>110438860</v>
      </c>
      <c r="X506" s="195">
        <v>14561140</v>
      </c>
      <c r="Y506" s="194">
        <v>92608207</v>
      </c>
      <c r="AA506">
        <v>78017</v>
      </c>
      <c r="AB506">
        <v>1</v>
      </c>
      <c r="AC506">
        <v>5</v>
      </c>
      <c r="AD506">
        <v>6</v>
      </c>
      <c r="AE506" t="s">
        <v>1301</v>
      </c>
    </row>
    <row r="507" spans="17:31" ht="15">
      <c r="Q507" s="193">
        <v>6</v>
      </c>
      <c r="R507" s="193">
        <v>7</v>
      </c>
      <c r="S507" s="193">
        <v>7</v>
      </c>
      <c r="T507" s="187">
        <v>81023</v>
      </c>
      <c r="U507" s="193" t="s">
        <v>1302</v>
      </c>
      <c r="V507" s="195">
        <v>357708</v>
      </c>
      <c r="W507" s="195">
        <v>352600</v>
      </c>
      <c r="X507" s="195">
        <v>5108</v>
      </c>
      <c r="Y507" s="186"/>
      <c r="AB507">
        <v>2</v>
      </c>
      <c r="AC507">
        <v>5</v>
      </c>
      <c r="AD507">
        <v>6</v>
      </c>
      <c r="AE507" t="s">
        <v>1303</v>
      </c>
    </row>
    <row r="508" spans="17:31" ht="15">
      <c r="Q508" s="193">
        <v>6</v>
      </c>
      <c r="R508" s="193">
        <v>7</v>
      </c>
      <c r="S508" s="193">
        <v>7</v>
      </c>
      <c r="T508" s="187">
        <v>81024</v>
      </c>
      <c r="U508" s="193" t="s">
        <v>1304</v>
      </c>
      <c r="V508" s="195">
        <v>626307</v>
      </c>
      <c r="W508" s="195">
        <v>400952</v>
      </c>
      <c r="X508" s="195">
        <v>225355</v>
      </c>
      <c r="Y508" s="186"/>
      <c r="AA508">
        <v>78012</v>
      </c>
      <c r="AB508">
        <v>2</v>
      </c>
      <c r="AC508">
        <v>5</v>
      </c>
      <c r="AD508">
        <v>6</v>
      </c>
      <c r="AE508" t="s">
        <v>1297</v>
      </c>
    </row>
    <row r="509" spans="17:31">
      <c r="Q509" s="193">
        <v>6</v>
      </c>
      <c r="R509" s="193">
        <v>7</v>
      </c>
      <c r="S509" s="193">
        <v>7</v>
      </c>
      <c r="T509" s="187">
        <v>81999</v>
      </c>
      <c r="U509" s="193" t="s">
        <v>1305</v>
      </c>
      <c r="V509" s="195">
        <v>62000</v>
      </c>
      <c r="W509" s="195">
        <v>30000</v>
      </c>
      <c r="X509" s="195">
        <v>32000</v>
      </c>
      <c r="Y509" s="194">
        <v>49330</v>
      </c>
      <c r="AA509">
        <v>78013</v>
      </c>
      <c r="AB509">
        <v>2</v>
      </c>
      <c r="AC509">
        <v>5</v>
      </c>
      <c r="AD509">
        <v>6</v>
      </c>
      <c r="AE509" t="s">
        <v>1299</v>
      </c>
    </row>
    <row r="510" spans="17:31">
      <c r="Q510" s="193">
        <v>6</v>
      </c>
      <c r="R510" s="193">
        <v>7</v>
      </c>
      <c r="S510" s="193">
        <v>8</v>
      </c>
      <c r="T510" s="187">
        <v>81021</v>
      </c>
      <c r="U510" s="193" t="s">
        <v>1306</v>
      </c>
      <c r="V510" s="195">
        <v>40280</v>
      </c>
      <c r="W510" s="195">
        <v>56581</v>
      </c>
      <c r="X510" s="195">
        <v>-16301</v>
      </c>
      <c r="Y510" s="194">
        <v>60905</v>
      </c>
      <c r="AB510">
        <v>3</v>
      </c>
      <c r="AC510">
        <v>5</v>
      </c>
      <c r="AD510">
        <v>6</v>
      </c>
      <c r="AE510" t="s">
        <v>1307</v>
      </c>
    </row>
    <row r="511" spans="17:31">
      <c r="Q511" s="247">
        <v>6</v>
      </c>
      <c r="R511" s="247">
        <v>7</v>
      </c>
      <c r="S511" s="247">
        <v>9</v>
      </c>
      <c r="T511" s="239">
        <v>81999</v>
      </c>
      <c r="U511" s="247" t="s">
        <v>1305</v>
      </c>
      <c r="V511" s="248">
        <v>2279000</v>
      </c>
      <c r="W511" s="248">
        <v>1526575</v>
      </c>
      <c r="X511" s="248">
        <v>752425</v>
      </c>
      <c r="Y511" s="249">
        <v>2451625</v>
      </c>
      <c r="AA511">
        <v>78021</v>
      </c>
      <c r="AB511">
        <v>3</v>
      </c>
      <c r="AC511">
        <v>5</v>
      </c>
      <c r="AD511">
        <v>6</v>
      </c>
      <c r="AE511" t="s">
        <v>1308</v>
      </c>
    </row>
    <row r="512" spans="17:31" ht="15">
      <c r="Q512" s="151" t="s">
        <v>1309</v>
      </c>
      <c r="R512" s="151"/>
      <c r="S512" s="151"/>
      <c r="T512" s="151"/>
      <c r="U512" s="152"/>
      <c r="V512" s="252" t="s">
        <v>1310</v>
      </c>
      <c r="W512" s="252" t="s">
        <v>1311</v>
      </c>
      <c r="X512" s="252" t="s">
        <v>1312</v>
      </c>
      <c r="Y512" s="251" t="s">
        <v>1313</v>
      </c>
      <c r="AA512">
        <v>78022</v>
      </c>
      <c r="AB512">
        <v>3</v>
      </c>
      <c r="AC512">
        <v>5</v>
      </c>
      <c r="AD512">
        <v>6</v>
      </c>
      <c r="AE512" t="s">
        <v>1314</v>
      </c>
    </row>
    <row r="513" spans="17:31" ht="15">
      <c r="Q513" s="151" t="s">
        <v>1309</v>
      </c>
      <c r="R513" s="151"/>
      <c r="S513" s="151"/>
      <c r="T513" s="151"/>
      <c r="U513" s="152"/>
      <c r="V513" s="153">
        <v>3156086000</v>
      </c>
      <c r="W513" s="153">
        <v>3086108371</v>
      </c>
      <c r="X513" s="153">
        <v>69977629</v>
      </c>
      <c r="Y513" s="154">
        <v>3096230247</v>
      </c>
      <c r="AA513">
        <v>78023</v>
      </c>
      <c r="AB513">
        <v>3</v>
      </c>
      <c r="AC513">
        <v>5</v>
      </c>
      <c r="AD513">
        <v>6</v>
      </c>
      <c r="AE513" t="s">
        <v>1315</v>
      </c>
    </row>
    <row r="514" spans="17:31">
      <c r="AA514">
        <v>78024</v>
      </c>
      <c r="AB514">
        <v>3</v>
      </c>
      <c r="AC514">
        <v>5</v>
      </c>
      <c r="AD514">
        <v>6</v>
      </c>
      <c r="AE514" t="s">
        <v>1316</v>
      </c>
    </row>
    <row r="515" spans="17:31">
      <c r="AA515">
        <v>78031</v>
      </c>
      <c r="AB515">
        <v>3</v>
      </c>
      <c r="AC515">
        <v>5</v>
      </c>
      <c r="AD515">
        <v>6</v>
      </c>
      <c r="AE515" t="s">
        <v>1317</v>
      </c>
    </row>
    <row r="516" spans="17:31">
      <c r="AA516">
        <v>78034</v>
      </c>
      <c r="AB516">
        <v>3</v>
      </c>
      <c r="AC516">
        <v>5</v>
      </c>
      <c r="AD516">
        <v>6</v>
      </c>
      <c r="AE516" t="s">
        <v>1318</v>
      </c>
    </row>
    <row r="517" spans="17:31">
      <c r="AA517">
        <v>78041</v>
      </c>
      <c r="AB517">
        <v>3</v>
      </c>
      <c r="AC517">
        <v>5</v>
      </c>
      <c r="AD517">
        <v>6</v>
      </c>
      <c r="AE517" t="s">
        <v>1319</v>
      </c>
    </row>
    <row r="518" spans="17:31">
      <c r="AA518">
        <v>78042</v>
      </c>
      <c r="AB518">
        <v>3</v>
      </c>
      <c r="AC518">
        <v>5</v>
      </c>
      <c r="AD518">
        <v>6</v>
      </c>
      <c r="AE518" t="s">
        <v>1320</v>
      </c>
    </row>
    <row r="519" spans="17:31">
      <c r="AA519">
        <v>78043</v>
      </c>
      <c r="AB519">
        <v>3</v>
      </c>
      <c r="AC519">
        <v>5</v>
      </c>
      <c r="AD519">
        <v>6</v>
      </c>
      <c r="AE519" t="s">
        <v>1321</v>
      </c>
    </row>
    <row r="520" spans="17:31">
      <c r="AB520">
        <v>4</v>
      </c>
      <c r="AC520">
        <v>5</v>
      </c>
      <c r="AD520">
        <v>6</v>
      </c>
      <c r="AE520" t="s">
        <v>1322</v>
      </c>
    </row>
    <row r="521" spans="17:31">
      <c r="AA521">
        <v>78051</v>
      </c>
      <c r="AB521">
        <v>4</v>
      </c>
      <c r="AC521">
        <v>5</v>
      </c>
      <c r="AD521">
        <v>6</v>
      </c>
      <c r="AE521" t="s">
        <v>1323</v>
      </c>
    </row>
    <row r="522" spans="17:31">
      <c r="AA522">
        <v>78052</v>
      </c>
      <c r="AB522">
        <v>4</v>
      </c>
      <c r="AC522">
        <v>5</v>
      </c>
      <c r="AD522">
        <v>6</v>
      </c>
      <c r="AE522" t="s">
        <v>1324</v>
      </c>
    </row>
    <row r="523" spans="17:31">
      <c r="AA523">
        <v>78053</v>
      </c>
      <c r="AB523">
        <v>4</v>
      </c>
      <c r="AC523">
        <v>5</v>
      </c>
      <c r="AD523">
        <v>6</v>
      </c>
      <c r="AE523" t="s">
        <v>1325</v>
      </c>
    </row>
    <row r="524" spans="17:31">
      <c r="AA524">
        <v>78054</v>
      </c>
      <c r="AB524">
        <v>4</v>
      </c>
      <c r="AC524">
        <v>5</v>
      </c>
      <c r="AD524">
        <v>6</v>
      </c>
      <c r="AE524" t="s">
        <v>1326</v>
      </c>
    </row>
    <row r="525" spans="17:31">
      <c r="AA525">
        <v>78055</v>
      </c>
      <c r="AB525">
        <v>4</v>
      </c>
      <c r="AC525">
        <v>5</v>
      </c>
      <c r="AD525">
        <v>6</v>
      </c>
      <c r="AE525" t="s">
        <v>1327</v>
      </c>
    </row>
    <row r="526" spans="17:31">
      <c r="AA526">
        <v>78056</v>
      </c>
      <c r="AB526">
        <v>4</v>
      </c>
      <c r="AC526">
        <v>5</v>
      </c>
      <c r="AD526">
        <v>6</v>
      </c>
      <c r="AE526" t="s">
        <v>1328</v>
      </c>
    </row>
    <row r="527" spans="17:31">
      <c r="AA527">
        <v>78201</v>
      </c>
      <c r="AB527">
        <v>4</v>
      </c>
      <c r="AC527">
        <v>5</v>
      </c>
      <c r="AD527">
        <v>6</v>
      </c>
      <c r="AE527" t="s">
        <v>1329</v>
      </c>
    </row>
    <row r="528" spans="17:31">
      <c r="AA528">
        <v>78202</v>
      </c>
      <c r="AB528">
        <v>4</v>
      </c>
      <c r="AC528">
        <v>5</v>
      </c>
      <c r="AD528">
        <v>6</v>
      </c>
      <c r="AE528" t="s">
        <v>1330</v>
      </c>
    </row>
    <row r="529" spans="27:31">
      <c r="AA529">
        <v>78203</v>
      </c>
      <c r="AB529">
        <v>4</v>
      </c>
      <c r="AC529">
        <v>5</v>
      </c>
      <c r="AD529">
        <v>6</v>
      </c>
      <c r="AE529" t="s">
        <v>1331</v>
      </c>
    </row>
    <row r="530" spans="27:31">
      <c r="AA530">
        <v>78204</v>
      </c>
      <c r="AB530">
        <v>4</v>
      </c>
      <c r="AC530">
        <v>5</v>
      </c>
      <c r="AD530">
        <v>6</v>
      </c>
      <c r="AE530" t="s">
        <v>1332</v>
      </c>
    </row>
    <row r="531" spans="27:31">
      <c r="AA531">
        <v>78205</v>
      </c>
      <c r="AB531">
        <v>4</v>
      </c>
      <c r="AC531">
        <v>5</v>
      </c>
      <c r="AD531">
        <v>6</v>
      </c>
      <c r="AE531" t="s">
        <v>1333</v>
      </c>
    </row>
    <row r="532" spans="27:31">
      <c r="AA532">
        <v>78206</v>
      </c>
      <c r="AB532">
        <v>4</v>
      </c>
      <c r="AC532">
        <v>5</v>
      </c>
      <c r="AD532">
        <v>6</v>
      </c>
      <c r="AE532" t="s">
        <v>1334</v>
      </c>
    </row>
    <row r="533" spans="27:31">
      <c r="AA533">
        <v>78207</v>
      </c>
      <c r="AB533">
        <v>4</v>
      </c>
      <c r="AC533">
        <v>5</v>
      </c>
      <c r="AD533">
        <v>6</v>
      </c>
      <c r="AE533" t="s">
        <v>1335</v>
      </c>
    </row>
    <row r="534" spans="27:31">
      <c r="AA534">
        <v>78208</v>
      </c>
      <c r="AB534">
        <v>4</v>
      </c>
      <c r="AC534">
        <v>5</v>
      </c>
      <c r="AD534">
        <v>6</v>
      </c>
      <c r="AE534" t="s">
        <v>1336</v>
      </c>
    </row>
    <row r="535" spans="27:31">
      <c r="AA535">
        <v>78211</v>
      </c>
      <c r="AB535">
        <v>4</v>
      </c>
      <c r="AC535">
        <v>5</v>
      </c>
      <c r="AD535">
        <v>6</v>
      </c>
      <c r="AE535" t="s">
        <v>1337</v>
      </c>
    </row>
    <row r="536" spans="27:31">
      <c r="AA536">
        <v>78212</v>
      </c>
      <c r="AB536">
        <v>4</v>
      </c>
      <c r="AC536">
        <v>5</v>
      </c>
      <c r="AD536">
        <v>6</v>
      </c>
      <c r="AE536" t="s">
        <v>1338</v>
      </c>
    </row>
    <row r="537" spans="27:31">
      <c r="AA537">
        <v>78215</v>
      </c>
      <c r="AB537">
        <v>4</v>
      </c>
      <c r="AC537">
        <v>5</v>
      </c>
      <c r="AD537">
        <v>6</v>
      </c>
      <c r="AE537" t="s">
        <v>1339</v>
      </c>
    </row>
    <row r="538" spans="27:31">
      <c r="AB538">
        <v>5</v>
      </c>
      <c r="AC538">
        <v>5</v>
      </c>
      <c r="AD538">
        <v>6</v>
      </c>
      <c r="AE538" t="s">
        <v>1340</v>
      </c>
    </row>
    <row r="539" spans="27:31">
      <c r="AA539">
        <v>78032</v>
      </c>
      <c r="AB539">
        <v>5</v>
      </c>
      <c r="AC539">
        <v>5</v>
      </c>
      <c r="AD539">
        <v>6</v>
      </c>
      <c r="AE539" t="s">
        <v>1341</v>
      </c>
    </row>
    <row r="540" spans="27:31">
      <c r="AA540">
        <v>78035</v>
      </c>
      <c r="AB540">
        <v>5</v>
      </c>
      <c r="AC540">
        <v>5</v>
      </c>
      <c r="AD540">
        <v>6</v>
      </c>
      <c r="AE540" t="s">
        <v>1342</v>
      </c>
    </row>
    <row r="541" spans="27:31">
      <c r="AA541">
        <v>78036</v>
      </c>
      <c r="AB541">
        <v>5</v>
      </c>
      <c r="AC541">
        <v>5</v>
      </c>
      <c r="AD541">
        <v>6</v>
      </c>
      <c r="AE541" t="s">
        <v>1343</v>
      </c>
    </row>
    <row r="542" spans="27:31">
      <c r="AA542">
        <v>78037</v>
      </c>
      <c r="AB542">
        <v>5</v>
      </c>
      <c r="AC542">
        <v>5</v>
      </c>
      <c r="AD542">
        <v>6</v>
      </c>
      <c r="AE542" t="s">
        <v>1344</v>
      </c>
    </row>
    <row r="543" spans="27:31">
      <c r="AA543">
        <v>78041</v>
      </c>
      <c r="AB543">
        <v>5</v>
      </c>
      <c r="AC543">
        <v>5</v>
      </c>
      <c r="AD543">
        <v>6</v>
      </c>
      <c r="AE543" t="s">
        <v>1319</v>
      </c>
    </row>
    <row r="544" spans="27:31">
      <c r="AA544">
        <v>78044</v>
      </c>
      <c r="AB544">
        <v>5</v>
      </c>
      <c r="AC544">
        <v>5</v>
      </c>
      <c r="AD544">
        <v>6</v>
      </c>
      <c r="AE544" t="s">
        <v>1345</v>
      </c>
    </row>
    <row r="545" spans="27:31">
      <c r="AA545">
        <v>78045</v>
      </c>
      <c r="AB545">
        <v>5</v>
      </c>
      <c r="AC545">
        <v>5</v>
      </c>
      <c r="AD545">
        <v>6</v>
      </c>
      <c r="AE545" t="s">
        <v>1346</v>
      </c>
    </row>
    <row r="546" spans="27:31">
      <c r="AA546">
        <v>78046</v>
      </c>
      <c r="AB546">
        <v>5</v>
      </c>
      <c r="AC546">
        <v>5</v>
      </c>
      <c r="AD546">
        <v>6</v>
      </c>
      <c r="AE546" t="s">
        <v>1347</v>
      </c>
    </row>
    <row r="547" spans="27:31">
      <c r="AA547">
        <v>78047</v>
      </c>
      <c r="AB547">
        <v>5</v>
      </c>
      <c r="AC547">
        <v>5</v>
      </c>
      <c r="AD547">
        <v>6</v>
      </c>
      <c r="AE547" t="s">
        <v>1348</v>
      </c>
    </row>
    <row r="548" spans="27:31">
      <c r="AA548">
        <v>78048</v>
      </c>
      <c r="AB548">
        <v>5</v>
      </c>
      <c r="AC548">
        <v>5</v>
      </c>
      <c r="AD548">
        <v>6</v>
      </c>
      <c r="AE548" t="s">
        <v>1349</v>
      </c>
    </row>
    <row r="549" spans="27:31">
      <c r="AA549">
        <v>78998</v>
      </c>
      <c r="AB549">
        <v>5</v>
      </c>
      <c r="AC549">
        <v>5</v>
      </c>
      <c r="AD549">
        <v>6</v>
      </c>
      <c r="AE549" t="s">
        <v>1350</v>
      </c>
    </row>
    <row r="550" spans="27:31">
      <c r="AA550">
        <v>78999</v>
      </c>
      <c r="AB550">
        <v>5</v>
      </c>
      <c r="AC550">
        <v>5</v>
      </c>
      <c r="AD550">
        <v>6</v>
      </c>
      <c r="AE550" t="s">
        <v>1351</v>
      </c>
    </row>
    <row r="551" spans="27:31">
      <c r="AB551">
        <v>6</v>
      </c>
      <c r="AC551">
        <v>5</v>
      </c>
      <c r="AD551">
        <v>6</v>
      </c>
      <c r="AE551" t="s">
        <v>1352</v>
      </c>
    </row>
    <row r="552" spans="27:31">
      <c r="AA552">
        <v>78048</v>
      </c>
      <c r="AB552">
        <v>6</v>
      </c>
      <c r="AC552">
        <v>5</v>
      </c>
      <c r="AD552">
        <v>6</v>
      </c>
      <c r="AE552" t="s">
        <v>1349</v>
      </c>
    </row>
    <row r="553" spans="27:31">
      <c r="AA553">
        <v>78091</v>
      </c>
      <c r="AB553">
        <v>6</v>
      </c>
      <c r="AC553">
        <v>5</v>
      </c>
      <c r="AD553">
        <v>6</v>
      </c>
      <c r="AE553" t="s">
        <v>1353</v>
      </c>
    </row>
    <row r="554" spans="27:31">
      <c r="AA554">
        <v>78092</v>
      </c>
      <c r="AB554">
        <v>6</v>
      </c>
      <c r="AC554">
        <v>5</v>
      </c>
      <c r="AD554">
        <v>6</v>
      </c>
      <c r="AE554" t="s">
        <v>1354</v>
      </c>
    </row>
    <row r="555" spans="27:31">
      <c r="AA555">
        <v>78093</v>
      </c>
      <c r="AB555">
        <v>6</v>
      </c>
      <c r="AC555">
        <v>5</v>
      </c>
      <c r="AD555">
        <v>6</v>
      </c>
      <c r="AE555" t="s">
        <v>1355</v>
      </c>
    </row>
    <row r="556" spans="27:31">
      <c r="AA556">
        <v>78094</v>
      </c>
      <c r="AB556">
        <v>6</v>
      </c>
      <c r="AC556">
        <v>5</v>
      </c>
      <c r="AD556">
        <v>6</v>
      </c>
      <c r="AE556" t="s">
        <v>1356</v>
      </c>
    </row>
    <row r="557" spans="27:31">
      <c r="AA557">
        <v>78111</v>
      </c>
      <c r="AB557">
        <v>6</v>
      </c>
      <c r="AC557">
        <v>5</v>
      </c>
      <c r="AD557">
        <v>6</v>
      </c>
      <c r="AE557" t="s">
        <v>1357</v>
      </c>
    </row>
    <row r="558" spans="27:31">
      <c r="AA558">
        <v>78112</v>
      </c>
      <c r="AB558">
        <v>6</v>
      </c>
      <c r="AC558">
        <v>5</v>
      </c>
      <c r="AD558">
        <v>6</v>
      </c>
      <c r="AE558" t="s">
        <v>1358</v>
      </c>
    </row>
    <row r="559" spans="27:31">
      <c r="AA559">
        <v>78998</v>
      </c>
      <c r="AB559">
        <v>6</v>
      </c>
      <c r="AC559">
        <v>5</v>
      </c>
      <c r="AD559">
        <v>6</v>
      </c>
      <c r="AE559" t="s">
        <v>1359</v>
      </c>
    </row>
    <row r="560" spans="27:31">
      <c r="AA560">
        <v>78999</v>
      </c>
      <c r="AB560">
        <v>6</v>
      </c>
      <c r="AC560">
        <v>5</v>
      </c>
      <c r="AD560">
        <v>6</v>
      </c>
      <c r="AE560" t="s">
        <v>1351</v>
      </c>
    </row>
    <row r="561" spans="27:31">
      <c r="AB561">
        <v>9</v>
      </c>
      <c r="AC561">
        <v>5</v>
      </c>
      <c r="AD561">
        <v>6</v>
      </c>
      <c r="AE561" t="s">
        <v>1113</v>
      </c>
    </row>
    <row r="562" spans="27:31">
      <c r="AA562">
        <v>88888</v>
      </c>
      <c r="AB562">
        <v>9</v>
      </c>
      <c r="AC562">
        <v>5</v>
      </c>
      <c r="AD562">
        <v>6</v>
      </c>
      <c r="AE562" t="s">
        <v>1360</v>
      </c>
    </row>
    <row r="563" spans="27:31">
      <c r="AC563">
        <v>6</v>
      </c>
      <c r="AD563">
        <v>6</v>
      </c>
      <c r="AE563" t="s">
        <v>1361</v>
      </c>
    </row>
    <row r="564" spans="27:31">
      <c r="AB564">
        <v>1</v>
      </c>
      <c r="AC564">
        <v>6</v>
      </c>
      <c r="AD564">
        <v>6</v>
      </c>
      <c r="AE564" t="s">
        <v>1362</v>
      </c>
    </row>
    <row r="565" spans="27:31">
      <c r="AA565">
        <v>63014</v>
      </c>
      <c r="AB565">
        <v>1</v>
      </c>
      <c r="AC565">
        <v>6</v>
      </c>
      <c r="AD565">
        <v>6</v>
      </c>
      <c r="AE565" t="s">
        <v>887</v>
      </c>
    </row>
    <row r="566" spans="27:31">
      <c r="AA566">
        <v>81536</v>
      </c>
      <c r="AB566">
        <v>1</v>
      </c>
      <c r="AC566">
        <v>6</v>
      </c>
      <c r="AD566">
        <v>6</v>
      </c>
      <c r="AE566" t="s">
        <v>1363</v>
      </c>
    </row>
    <row r="567" spans="27:31">
      <c r="AA567">
        <v>81537</v>
      </c>
      <c r="AB567">
        <v>1</v>
      </c>
      <c r="AC567">
        <v>6</v>
      </c>
      <c r="AD567">
        <v>6</v>
      </c>
      <c r="AE567" t="s">
        <v>1364</v>
      </c>
    </row>
    <row r="568" spans="27:31">
      <c r="AA568">
        <v>81901</v>
      </c>
      <c r="AB568">
        <v>1</v>
      </c>
      <c r="AC568">
        <v>6</v>
      </c>
      <c r="AD568">
        <v>6</v>
      </c>
      <c r="AE568" t="s">
        <v>1362</v>
      </c>
    </row>
    <row r="569" spans="27:31">
      <c r="AA569">
        <v>81902</v>
      </c>
      <c r="AB569">
        <v>1</v>
      </c>
      <c r="AC569">
        <v>6</v>
      </c>
      <c r="AD569">
        <v>6</v>
      </c>
      <c r="AE569" t="s">
        <v>1365</v>
      </c>
    </row>
    <row r="570" spans="27:31">
      <c r="AB570">
        <v>2</v>
      </c>
      <c r="AC570">
        <v>6</v>
      </c>
      <c r="AD570">
        <v>6</v>
      </c>
      <c r="AE570" t="s">
        <v>1366</v>
      </c>
    </row>
    <row r="571" spans="27:31">
      <c r="AA571">
        <v>81501</v>
      </c>
      <c r="AB571">
        <v>2</v>
      </c>
      <c r="AC571">
        <v>6</v>
      </c>
      <c r="AD571">
        <v>6</v>
      </c>
      <c r="AE571" t="s">
        <v>1367</v>
      </c>
    </row>
    <row r="572" spans="27:31">
      <c r="AB572">
        <v>9</v>
      </c>
      <c r="AC572">
        <v>6</v>
      </c>
      <c r="AD572">
        <v>6</v>
      </c>
      <c r="AE572" t="s">
        <v>1368</v>
      </c>
    </row>
    <row r="573" spans="27:31">
      <c r="AA573">
        <v>81911</v>
      </c>
      <c r="AB573">
        <v>9</v>
      </c>
      <c r="AC573">
        <v>6</v>
      </c>
      <c r="AD573">
        <v>6</v>
      </c>
      <c r="AE573" t="s">
        <v>1369</v>
      </c>
    </row>
    <row r="574" spans="27:31">
      <c r="AC574">
        <v>7</v>
      </c>
      <c r="AD574">
        <v>6</v>
      </c>
      <c r="AE574" t="s">
        <v>1370</v>
      </c>
    </row>
    <row r="575" spans="27:31">
      <c r="AB575">
        <v>3</v>
      </c>
      <c r="AC575">
        <v>7</v>
      </c>
      <c r="AD575">
        <v>6</v>
      </c>
      <c r="AE575" t="s">
        <v>1371</v>
      </c>
    </row>
    <row r="576" spans="27:31">
      <c r="AA576">
        <v>80017</v>
      </c>
      <c r="AB576">
        <v>3</v>
      </c>
      <c r="AC576">
        <v>7</v>
      </c>
      <c r="AD576">
        <v>6</v>
      </c>
      <c r="AE576" t="s">
        <v>1372</v>
      </c>
    </row>
    <row r="577" spans="27:31">
      <c r="AA577">
        <v>80021</v>
      </c>
      <c r="AB577">
        <v>3</v>
      </c>
      <c r="AC577">
        <v>7</v>
      </c>
      <c r="AD577">
        <v>6</v>
      </c>
      <c r="AE577" t="s">
        <v>1373</v>
      </c>
    </row>
    <row r="578" spans="27:31">
      <c r="AA578">
        <v>80022</v>
      </c>
      <c r="AB578">
        <v>3</v>
      </c>
      <c r="AC578">
        <v>7</v>
      </c>
      <c r="AD578">
        <v>6</v>
      </c>
      <c r="AE578" t="s">
        <v>1374</v>
      </c>
    </row>
    <row r="579" spans="27:31">
      <c r="AA579">
        <v>80023</v>
      </c>
      <c r="AB579">
        <v>3</v>
      </c>
      <c r="AC579">
        <v>7</v>
      </c>
      <c r="AD579">
        <v>6</v>
      </c>
      <c r="AE579" t="s">
        <v>1375</v>
      </c>
    </row>
    <row r="580" spans="27:31">
      <c r="AA580">
        <v>80024</v>
      </c>
      <c r="AB580">
        <v>3</v>
      </c>
      <c r="AC580">
        <v>7</v>
      </c>
      <c r="AD580">
        <v>6</v>
      </c>
      <c r="AE580" t="s">
        <v>1376</v>
      </c>
    </row>
    <row r="581" spans="27:31">
      <c r="AA581">
        <v>80025</v>
      </c>
      <c r="AB581">
        <v>3</v>
      </c>
      <c r="AC581">
        <v>7</v>
      </c>
      <c r="AD581">
        <v>6</v>
      </c>
      <c r="AE581" t="s">
        <v>1377</v>
      </c>
    </row>
    <row r="582" spans="27:31">
      <c r="AA582">
        <v>80026</v>
      </c>
      <c r="AB582">
        <v>3</v>
      </c>
      <c r="AC582">
        <v>7</v>
      </c>
      <c r="AD582">
        <v>6</v>
      </c>
      <c r="AE582" t="s">
        <v>1378</v>
      </c>
    </row>
    <row r="583" spans="27:31">
      <c r="AA583">
        <v>80029</v>
      </c>
      <c r="AB583">
        <v>3</v>
      </c>
      <c r="AC583">
        <v>7</v>
      </c>
      <c r="AD583">
        <v>6</v>
      </c>
      <c r="AE583" t="s">
        <v>1379</v>
      </c>
    </row>
    <row r="584" spans="27:31">
      <c r="AA584">
        <v>80035</v>
      </c>
      <c r="AB584">
        <v>3</v>
      </c>
      <c r="AC584">
        <v>7</v>
      </c>
      <c r="AD584">
        <v>6</v>
      </c>
      <c r="AE584" t="s">
        <v>1380</v>
      </c>
    </row>
    <row r="585" spans="27:31">
      <c r="AA585">
        <v>80043</v>
      </c>
      <c r="AB585">
        <v>3</v>
      </c>
      <c r="AC585">
        <v>7</v>
      </c>
      <c r="AD585">
        <v>6</v>
      </c>
      <c r="AE585" t="s">
        <v>1381</v>
      </c>
    </row>
    <row r="586" spans="27:31">
      <c r="AB586">
        <v>4</v>
      </c>
      <c r="AC586">
        <v>7</v>
      </c>
      <c r="AD586">
        <v>6</v>
      </c>
      <c r="AE586" t="s">
        <v>1382</v>
      </c>
    </row>
    <row r="587" spans="27:31">
      <c r="AA587">
        <v>80011</v>
      </c>
      <c r="AB587">
        <v>4</v>
      </c>
      <c r="AC587">
        <v>7</v>
      </c>
      <c r="AD587">
        <v>6</v>
      </c>
      <c r="AE587" t="s">
        <v>1383</v>
      </c>
    </row>
    <row r="588" spans="27:31">
      <c r="AA588">
        <v>80012</v>
      </c>
      <c r="AB588">
        <v>4</v>
      </c>
      <c r="AC588">
        <v>7</v>
      </c>
      <c r="AD588">
        <v>6</v>
      </c>
      <c r="AE588" t="s">
        <v>1384</v>
      </c>
    </row>
    <row r="589" spans="27:31">
      <c r="AA589">
        <v>80013</v>
      </c>
      <c r="AB589">
        <v>4</v>
      </c>
      <c r="AC589">
        <v>7</v>
      </c>
      <c r="AD589">
        <v>6</v>
      </c>
      <c r="AE589" t="s">
        <v>1385</v>
      </c>
    </row>
    <row r="590" spans="27:31">
      <c r="AA590">
        <v>80014</v>
      </c>
      <c r="AB590">
        <v>4</v>
      </c>
      <c r="AC590">
        <v>7</v>
      </c>
      <c r="AD590">
        <v>6</v>
      </c>
      <c r="AE590" t="s">
        <v>1386</v>
      </c>
    </row>
    <row r="591" spans="27:31">
      <c r="AA591">
        <v>80016</v>
      </c>
      <c r="AB591">
        <v>4</v>
      </c>
      <c r="AC591">
        <v>7</v>
      </c>
      <c r="AD591">
        <v>6</v>
      </c>
      <c r="AE591" t="s">
        <v>1387</v>
      </c>
    </row>
    <row r="592" spans="27:31">
      <c r="AB592">
        <v>5</v>
      </c>
      <c r="AC592">
        <v>7</v>
      </c>
      <c r="AD592">
        <v>6</v>
      </c>
      <c r="AE592" t="s">
        <v>1388</v>
      </c>
    </row>
    <row r="593" spans="27:31">
      <c r="AA593">
        <v>81031</v>
      </c>
      <c r="AB593">
        <v>5</v>
      </c>
      <c r="AC593">
        <v>7</v>
      </c>
      <c r="AD593">
        <v>6</v>
      </c>
      <c r="AE593" t="s">
        <v>1389</v>
      </c>
    </row>
    <row r="594" spans="27:31">
      <c r="AA594">
        <v>81032</v>
      </c>
      <c r="AB594">
        <v>5</v>
      </c>
      <c r="AC594">
        <v>7</v>
      </c>
      <c r="AD594">
        <v>6</v>
      </c>
      <c r="AE594" t="s">
        <v>1390</v>
      </c>
    </row>
    <row r="595" spans="27:31">
      <c r="AA595">
        <v>81033</v>
      </c>
      <c r="AB595">
        <v>5</v>
      </c>
      <c r="AC595">
        <v>7</v>
      </c>
      <c r="AD595">
        <v>6</v>
      </c>
      <c r="AE595" t="s">
        <v>1391</v>
      </c>
    </row>
    <row r="596" spans="27:31">
      <c r="AB596">
        <v>7</v>
      </c>
      <c r="AC596">
        <v>7</v>
      </c>
      <c r="AD596">
        <v>6</v>
      </c>
      <c r="AE596" t="s">
        <v>1392</v>
      </c>
    </row>
    <row r="597" spans="27:31">
      <c r="AA597">
        <v>81012</v>
      </c>
      <c r="AB597">
        <v>7</v>
      </c>
      <c r="AC597">
        <v>7</v>
      </c>
      <c r="AD597">
        <v>6</v>
      </c>
      <c r="AE597" t="s">
        <v>1393</v>
      </c>
    </row>
    <row r="598" spans="27:31">
      <c r="AA598">
        <v>81013</v>
      </c>
      <c r="AB598">
        <v>7</v>
      </c>
      <c r="AC598">
        <v>7</v>
      </c>
      <c r="AD598">
        <v>6</v>
      </c>
      <c r="AE598" t="s">
        <v>1394</v>
      </c>
    </row>
    <row r="599" spans="27:31">
      <c r="AA599">
        <v>81014</v>
      </c>
      <c r="AB599">
        <v>7</v>
      </c>
      <c r="AC599">
        <v>7</v>
      </c>
      <c r="AD599">
        <v>6</v>
      </c>
      <c r="AE599" t="s">
        <v>1395</v>
      </c>
    </row>
    <row r="600" spans="27:31">
      <c r="AA600">
        <v>81015</v>
      </c>
      <c r="AB600">
        <v>7</v>
      </c>
      <c r="AC600">
        <v>7</v>
      </c>
      <c r="AD600">
        <v>6</v>
      </c>
      <c r="AE600" t="s">
        <v>1396</v>
      </c>
    </row>
    <row r="601" spans="27:31">
      <c r="AA601">
        <v>81017</v>
      </c>
      <c r="AB601">
        <v>7</v>
      </c>
      <c r="AC601">
        <v>7</v>
      </c>
      <c r="AD601">
        <v>6</v>
      </c>
      <c r="AE601" t="s">
        <v>1397</v>
      </c>
    </row>
    <row r="602" spans="27:31">
      <c r="AA602">
        <v>81018</v>
      </c>
      <c r="AB602">
        <v>7</v>
      </c>
      <c r="AC602">
        <v>7</v>
      </c>
      <c r="AD602">
        <v>6</v>
      </c>
      <c r="AE602" t="s">
        <v>1398</v>
      </c>
    </row>
    <row r="603" spans="27:31">
      <c r="AA603">
        <v>81019</v>
      </c>
      <c r="AB603">
        <v>7</v>
      </c>
      <c r="AC603">
        <v>7</v>
      </c>
      <c r="AD603">
        <v>6</v>
      </c>
      <c r="AE603" t="s">
        <v>1399</v>
      </c>
    </row>
    <row r="604" spans="27:31">
      <c r="AA604">
        <v>81023</v>
      </c>
      <c r="AB604">
        <v>7</v>
      </c>
      <c r="AC604">
        <v>7</v>
      </c>
      <c r="AD604">
        <v>6</v>
      </c>
      <c r="AE604" t="s">
        <v>1400</v>
      </c>
    </row>
    <row r="605" spans="27:31">
      <c r="AA605">
        <v>81024</v>
      </c>
      <c r="AB605">
        <v>7</v>
      </c>
      <c r="AC605">
        <v>7</v>
      </c>
      <c r="AD605">
        <v>6</v>
      </c>
      <c r="AE605" t="s">
        <v>1401</v>
      </c>
    </row>
    <row r="606" spans="27:31">
      <c r="AA606">
        <v>81999</v>
      </c>
      <c r="AB606">
        <v>7</v>
      </c>
      <c r="AC606">
        <v>7</v>
      </c>
      <c r="AD606">
        <v>6</v>
      </c>
      <c r="AE606" t="s">
        <v>1402</v>
      </c>
    </row>
    <row r="607" spans="27:31">
      <c r="AB607">
        <v>8</v>
      </c>
      <c r="AC607">
        <v>7</v>
      </c>
      <c r="AD607">
        <v>6</v>
      </c>
      <c r="AE607" t="s">
        <v>709</v>
      </c>
    </row>
    <row r="608" spans="27:31">
      <c r="AA608">
        <v>81021</v>
      </c>
      <c r="AB608">
        <v>8</v>
      </c>
      <c r="AC608">
        <v>7</v>
      </c>
      <c r="AD608">
        <v>6</v>
      </c>
      <c r="AE608" t="s">
        <v>709</v>
      </c>
    </row>
    <row r="609" spans="27:31">
      <c r="AB609">
        <v>9</v>
      </c>
      <c r="AC609">
        <v>7</v>
      </c>
      <c r="AD609">
        <v>6</v>
      </c>
      <c r="AE609" t="s">
        <v>1403</v>
      </c>
    </row>
    <row r="610" spans="27:31">
      <c r="AA610">
        <v>81999</v>
      </c>
      <c r="AB610">
        <v>9</v>
      </c>
      <c r="AC610">
        <v>7</v>
      </c>
      <c r="AD610">
        <v>6</v>
      </c>
      <c r="AE610" t="s">
        <v>1402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6"/>
  <dimension ref="A1:E41"/>
  <sheetViews>
    <sheetView rightToLeft="1" tabSelected="1" view="pageBreakPreview" zoomScaleNormal="100" zoomScaleSheetLayoutView="100" workbookViewId="0">
      <selection sqref="A1:E1"/>
    </sheetView>
  </sheetViews>
  <sheetFormatPr defaultColWidth="8" defaultRowHeight="12.75"/>
  <cols>
    <col min="1" max="1" width="31.28515625" style="36" customWidth="1"/>
    <col min="2" max="2" width="11.5703125" style="63" customWidth="1"/>
    <col min="3" max="5" width="14.7109375" style="65" customWidth="1"/>
    <col min="6" max="6" width="12.85546875" style="36" customWidth="1"/>
    <col min="7" max="7" width="12.7109375" style="36" bestFit="1" customWidth="1"/>
    <col min="8" max="8" width="13.42578125" style="36" customWidth="1"/>
    <col min="9" max="9" width="11.85546875" style="36" customWidth="1"/>
    <col min="10" max="10" width="14.140625" style="36" customWidth="1"/>
    <col min="11" max="11" width="10.5703125" style="36" customWidth="1"/>
    <col min="12" max="16384" width="8" style="36"/>
  </cols>
  <sheetData>
    <row r="1" spans="1:5" ht="21.75" customHeight="1">
      <c r="A1" s="711" t="s">
        <v>1405</v>
      </c>
      <c r="B1" s="711"/>
      <c r="C1" s="711"/>
      <c r="D1" s="711"/>
      <c r="E1" s="711"/>
    </row>
    <row r="2" spans="1:5" ht="21.75" customHeight="1">
      <c r="A2" s="711" t="s">
        <v>2579</v>
      </c>
      <c r="B2" s="711"/>
      <c r="C2" s="711"/>
      <c r="D2" s="711"/>
      <c r="E2" s="711"/>
    </row>
    <row r="3" spans="1:5" ht="19.5" customHeight="1">
      <c r="A3" s="37"/>
      <c r="B3" s="38"/>
      <c r="C3" s="39"/>
      <c r="D3" s="39"/>
      <c r="E3" s="40" t="s">
        <v>1406</v>
      </c>
    </row>
    <row r="4" spans="1:5" s="43" customFormat="1" ht="19.350000000000001" customHeight="1">
      <c r="A4" s="41" t="s">
        <v>451</v>
      </c>
      <c r="B4" s="42" t="s">
        <v>1407</v>
      </c>
      <c r="C4" s="557" t="s">
        <v>1408</v>
      </c>
      <c r="D4" s="264" t="s">
        <v>2580</v>
      </c>
      <c r="E4" s="264" t="s">
        <v>1409</v>
      </c>
    </row>
    <row r="5" spans="1:5" s="45" customFormat="1" ht="19.350000000000001" customHeight="1">
      <c r="A5" s="265" t="s">
        <v>1410</v>
      </c>
      <c r="B5" s="55"/>
      <c r="C5" s="622"/>
      <c r="D5" s="622"/>
      <c r="E5" s="622"/>
    </row>
    <row r="6" spans="1:5" s="45" customFormat="1" ht="19.350000000000001" customHeight="1">
      <c r="A6" s="265" t="s">
        <v>1411</v>
      </c>
      <c r="B6" s="623" t="s">
        <v>1412</v>
      </c>
      <c r="C6" s="624">
        <f>'تفصيل الإيرادات'!F5</f>
        <v>1915970000</v>
      </c>
      <c r="D6" s="278">
        <f>'تفصيل الإيرادات'!G5</f>
        <v>2034699810</v>
      </c>
      <c r="E6" s="624">
        <f>'تفصيل الإيرادات'!I5</f>
        <v>2421278544</v>
      </c>
    </row>
    <row r="7" spans="1:5" s="45" customFormat="1" ht="19.350000000000001" customHeight="1">
      <c r="A7" s="265" t="s">
        <v>2555</v>
      </c>
      <c r="B7" s="623" t="s">
        <v>1412</v>
      </c>
      <c r="C7" s="457">
        <f>'تفصيل الإيرادات'!F18</f>
        <v>885890960</v>
      </c>
      <c r="D7" s="278">
        <f>'تفصيل الإيرادات'!G18</f>
        <v>920775284</v>
      </c>
      <c r="E7" s="624">
        <f>'تفصيل الإيرادات'!I18</f>
        <v>872946027</v>
      </c>
    </row>
    <row r="8" spans="1:5" s="45" customFormat="1" ht="19.350000000000001" customHeight="1">
      <c r="A8" s="265" t="s">
        <v>1413</v>
      </c>
      <c r="B8" s="623" t="s">
        <v>1412</v>
      </c>
      <c r="C8" s="624">
        <f>'تفصيل الإيرادات'!F141</f>
        <v>80246500</v>
      </c>
      <c r="D8" s="457">
        <f>'تفصيل الإيرادات'!G141</f>
        <v>76529614</v>
      </c>
      <c r="E8" s="624">
        <f>'تفصيل الإيرادات'!I141</f>
        <v>71741335</v>
      </c>
    </row>
    <row r="9" spans="1:5" s="45" customFormat="1" ht="19.350000000000001" customHeight="1">
      <c r="A9" s="265" t="s">
        <v>1414</v>
      </c>
      <c r="B9" s="623" t="s">
        <v>1412</v>
      </c>
      <c r="C9" s="624">
        <f>'تفصيل الإيرادات'!F232</f>
        <v>180523300</v>
      </c>
      <c r="D9" s="278">
        <f>'تفصيل الإيرادات'!G232</f>
        <v>131278396</v>
      </c>
      <c r="E9" s="624">
        <f>'تفصيل الإيرادات'!I232</f>
        <v>137422757</v>
      </c>
    </row>
    <row r="10" spans="1:5" s="45" customFormat="1" ht="19.350000000000001" hidden="1" customHeight="1">
      <c r="A10" s="625" t="s">
        <v>1415</v>
      </c>
      <c r="B10" s="626" t="s">
        <v>1412</v>
      </c>
      <c r="C10" s="627"/>
      <c r="D10" s="278"/>
      <c r="E10" s="627"/>
    </row>
    <row r="11" spans="1:5" s="45" customFormat="1" ht="19.350000000000001" customHeight="1">
      <c r="A11" s="265" t="s">
        <v>1416</v>
      </c>
      <c r="B11" s="623" t="s">
        <v>1412</v>
      </c>
      <c r="C11" s="624">
        <f>'تفصيل الإيرادات'!F258</f>
        <v>724234</v>
      </c>
      <c r="D11" s="278">
        <f>'تفصيل الإيرادات'!G258</f>
        <v>723808</v>
      </c>
      <c r="E11" s="624">
        <f>'تفصيل الإيرادات'!I258</f>
        <v>1135316</v>
      </c>
    </row>
    <row r="12" spans="1:5" s="45" customFormat="1" ht="19.350000000000001" customHeight="1">
      <c r="A12" s="265" t="s">
        <v>1417</v>
      </c>
      <c r="B12" s="623" t="s">
        <v>1412</v>
      </c>
      <c r="C12" s="624">
        <f>'تفصيل الإيرادات'!F271</f>
        <v>40031006</v>
      </c>
      <c r="D12" s="278">
        <f>'تفصيل الإيرادات'!G271</f>
        <v>31964389</v>
      </c>
      <c r="E12" s="624">
        <f>'تفصيل الإيرادات'!I271</f>
        <v>39329204</v>
      </c>
    </row>
    <row r="13" spans="1:5" s="45" customFormat="1" ht="19.350000000000001" customHeight="1">
      <c r="A13" s="47" t="s">
        <v>1418</v>
      </c>
      <c r="B13" s="623" t="s">
        <v>1419</v>
      </c>
      <c r="C13" s="430">
        <f>SUM(C6:C12)</f>
        <v>3103386000</v>
      </c>
      <c r="D13" s="423">
        <f>SUM(D6:D12)</f>
        <v>3195971301</v>
      </c>
      <c r="E13" s="423">
        <f>SUM(E6:E12)</f>
        <v>3543853183</v>
      </c>
    </row>
    <row r="14" spans="1:5" s="45" customFormat="1" ht="19.350000000000001" customHeight="1">
      <c r="A14" s="47" t="s">
        <v>1420</v>
      </c>
      <c r="B14" s="38"/>
      <c r="C14" s="278"/>
      <c r="D14" s="278"/>
      <c r="E14" s="278"/>
    </row>
    <row r="15" spans="1:5" s="45" customFormat="1" ht="19.350000000000001" customHeight="1">
      <c r="A15" s="47" t="s">
        <v>1421</v>
      </c>
      <c r="B15" s="623" t="s">
        <v>1422</v>
      </c>
      <c r="C15" s="278">
        <f>'تفصيل المصروفات '!G5</f>
        <v>1342040202</v>
      </c>
      <c r="D15" s="278">
        <f>'تفصيل المصروفات '!H5</f>
        <v>1403849201</v>
      </c>
      <c r="E15" s="278">
        <f>'تفصيل المصروفات '!J5</f>
        <v>1478009134</v>
      </c>
    </row>
    <row r="16" spans="1:5" s="45" customFormat="1" ht="19.350000000000001" customHeight="1">
      <c r="A16" s="47" t="s">
        <v>1423</v>
      </c>
      <c r="B16" s="623" t="s">
        <v>1422</v>
      </c>
      <c r="C16" s="278">
        <f>'تفصيل المصروفات '!G119</f>
        <v>228255241</v>
      </c>
      <c r="D16" s="278">
        <f>'تفصيل المصروفات '!H119</f>
        <v>237556132</v>
      </c>
      <c r="E16" s="278">
        <f>'تفصيل المصروفات '!J119</f>
        <v>243021221</v>
      </c>
    </row>
    <row r="17" spans="1:5" s="45" customFormat="1" ht="19.350000000000001" customHeight="1">
      <c r="A17" s="47" t="s">
        <v>1424</v>
      </c>
      <c r="B17" s="623" t="s">
        <v>1422</v>
      </c>
      <c r="C17" s="278">
        <f>'تفصيل المصروفات '!G285</f>
        <v>55936097</v>
      </c>
      <c r="D17" s="278">
        <f>'تفصيل المصروفات '!H285</f>
        <v>84234155</v>
      </c>
      <c r="E17" s="278">
        <f>'تفصيل المصروفات '!J285</f>
        <v>150757811</v>
      </c>
    </row>
    <row r="18" spans="1:5" s="45" customFormat="1" ht="19.350000000000001" customHeight="1">
      <c r="A18" s="47" t="s">
        <v>1425</v>
      </c>
      <c r="B18" s="623" t="s">
        <v>1422</v>
      </c>
      <c r="C18" s="278">
        <f>'تفصيل المصروفات '!G351</f>
        <v>17388998</v>
      </c>
      <c r="D18" s="278">
        <f>'تفصيل المصروفات '!H351</f>
        <v>14941960</v>
      </c>
      <c r="E18" s="278">
        <f>'تفصيل المصروفات '!J351</f>
        <v>17965777</v>
      </c>
    </row>
    <row r="19" spans="1:5" s="45" customFormat="1" ht="19.350000000000001" customHeight="1">
      <c r="A19" s="47" t="s">
        <v>1426</v>
      </c>
      <c r="B19" s="623" t="s">
        <v>1422</v>
      </c>
      <c r="C19" s="278">
        <f>'تفصيل المصروفات '!G405</f>
        <v>39462914</v>
      </c>
      <c r="D19" s="278">
        <f>'تفصيل المصروفات '!H405</f>
        <v>36277562</v>
      </c>
      <c r="E19" s="278">
        <f>'تفصيل المصروفات '!J405</f>
        <v>41689286</v>
      </c>
    </row>
    <row r="20" spans="1:5" s="45" customFormat="1" ht="19.350000000000001" customHeight="1">
      <c r="A20" s="47" t="s">
        <v>1427</v>
      </c>
      <c r="B20" s="623" t="s">
        <v>1422</v>
      </c>
      <c r="C20" s="278">
        <f>'تفصيل المصروفات '!G498</f>
        <v>589303281</v>
      </c>
      <c r="D20" s="278">
        <f>'تفصيل المصروفات '!H498</f>
        <v>621275331</v>
      </c>
      <c r="E20" s="278">
        <f>'تفصيل المصروفات '!J498</f>
        <v>444871275</v>
      </c>
    </row>
    <row r="21" spans="1:5" s="45" customFormat="1" ht="19.350000000000001" customHeight="1">
      <c r="A21" s="47" t="s">
        <v>1428</v>
      </c>
      <c r="B21" s="623" t="s">
        <v>1422</v>
      </c>
      <c r="C21" s="278">
        <f>'تفصيل المصروفات '!G508</f>
        <v>1133326218</v>
      </c>
      <c r="D21" s="278">
        <f>'تفصيل المصروفات '!H508</f>
        <v>1294545862</v>
      </c>
      <c r="E21" s="278">
        <f>'تفصيل المصروفات '!J508</f>
        <v>1119886096</v>
      </c>
    </row>
    <row r="22" spans="1:5" s="46" customFormat="1" ht="19.350000000000001" customHeight="1">
      <c r="A22" s="47" t="s">
        <v>1429</v>
      </c>
      <c r="B22" s="623" t="s">
        <v>1430</v>
      </c>
      <c r="C22" s="430">
        <f>SUM(C15:C21)</f>
        <v>3405712951</v>
      </c>
      <c r="D22" s="423">
        <f>SUM(D15:D21)</f>
        <v>3692680203</v>
      </c>
      <c r="E22" s="423">
        <f>SUM(E15:E21)</f>
        <v>3496200600</v>
      </c>
    </row>
    <row r="23" spans="1:5" s="45" customFormat="1" ht="19.350000000000001" customHeight="1">
      <c r="A23" s="47" t="s">
        <v>1431</v>
      </c>
      <c r="B23" s="623" t="s">
        <v>1432</v>
      </c>
      <c r="C23" s="278">
        <f>'مشاريع '!C49</f>
        <v>325000000</v>
      </c>
      <c r="D23" s="278">
        <f>'مشاريع '!D49</f>
        <v>277223271</v>
      </c>
      <c r="E23" s="278">
        <f>'مشاريع '!F49</f>
        <v>233313342</v>
      </c>
    </row>
    <row r="24" spans="1:5" s="45" customFormat="1" ht="19.350000000000001" customHeight="1">
      <c r="A24" s="47" t="s">
        <v>1433</v>
      </c>
      <c r="B24" s="621">
        <v>5</v>
      </c>
      <c r="C24" s="430">
        <f>SUM(C22:C23)</f>
        <v>3730712951</v>
      </c>
      <c r="D24" s="423">
        <f>SUM(D22:D23)</f>
        <v>3969903474</v>
      </c>
      <c r="E24" s="423">
        <f>SUM(E22:E23)</f>
        <v>3729513942</v>
      </c>
    </row>
    <row r="25" spans="1:5" s="45" customFormat="1" ht="19.350000000000001" customHeight="1" thickBot="1">
      <c r="A25" s="48" t="s">
        <v>1434</v>
      </c>
      <c r="B25" s="621"/>
      <c r="C25" s="424">
        <f>C13-C24</f>
        <v>-627326951</v>
      </c>
      <c r="D25" s="424">
        <f>D13-D24</f>
        <v>-773932173</v>
      </c>
      <c r="E25" s="424">
        <f>E13-E24</f>
        <v>-185660759</v>
      </c>
    </row>
    <row r="26" spans="1:5" s="45" customFormat="1" ht="7.5" customHeight="1" thickTop="1">
      <c r="A26" s="47"/>
      <c r="B26" s="621"/>
      <c r="C26" s="628"/>
      <c r="D26" s="629"/>
      <c r="E26" s="630"/>
    </row>
    <row r="27" spans="1:5" s="45" customFormat="1" ht="18" hidden="1" customHeight="1">
      <c r="A27" s="47" t="s">
        <v>1435</v>
      </c>
      <c r="B27" s="621">
        <v>14</v>
      </c>
      <c r="C27" s="631">
        <v>0</v>
      </c>
      <c r="D27" s="632">
        <v>0</v>
      </c>
      <c r="E27" s="632">
        <v>0</v>
      </c>
    </row>
    <row r="28" spans="1:5" s="49" customFormat="1" ht="18" hidden="1" customHeight="1" thickBot="1">
      <c r="A28" s="48" t="s">
        <v>1434</v>
      </c>
      <c r="B28" s="621"/>
      <c r="C28" s="633">
        <f>C25-C27</f>
        <v>-627326951</v>
      </c>
      <c r="D28" s="633">
        <f>D25-D27</f>
        <v>-773932173</v>
      </c>
      <c r="E28" s="633">
        <f>E25-E27</f>
        <v>-185660759</v>
      </c>
    </row>
    <row r="29" spans="1:5" s="45" customFormat="1" ht="26.25" customHeight="1">
      <c r="A29" s="713" t="s">
        <v>1436</v>
      </c>
      <c r="B29" s="713"/>
      <c r="C29" s="713"/>
      <c r="D29" s="713"/>
      <c r="E29" s="713"/>
    </row>
    <row r="30" spans="1:5" s="50" customFormat="1" ht="15.75">
      <c r="A30" s="712"/>
      <c r="B30" s="712"/>
      <c r="C30" s="712"/>
      <c r="D30" s="634">
        <v>2023</v>
      </c>
      <c r="E30" s="634">
        <v>2022</v>
      </c>
    </row>
    <row r="31" spans="1:5" s="45" customFormat="1" ht="19.350000000000001" customHeight="1">
      <c r="A31" s="47" t="s">
        <v>1437</v>
      </c>
      <c r="B31" s="623" t="s">
        <v>2622</v>
      </c>
      <c r="C31" s="635"/>
      <c r="D31" s="636">
        <v>7109185</v>
      </c>
      <c r="E31" s="637">
        <v>7283951</v>
      </c>
    </row>
    <row r="32" spans="1:5" s="52" customFormat="1" ht="19.350000000000001" customHeight="1">
      <c r="A32" s="47" t="s">
        <v>1438</v>
      </c>
      <c r="B32" s="623" t="s">
        <v>2622</v>
      </c>
      <c r="C32" s="638"/>
      <c r="D32" s="636">
        <v>47000000</v>
      </c>
      <c r="E32" s="636">
        <v>100000000</v>
      </c>
    </row>
    <row r="33" spans="1:5" s="52" customFormat="1" ht="19.350000000000001" customHeight="1" thickBot="1">
      <c r="A33" s="47" t="s">
        <v>1439</v>
      </c>
      <c r="B33" s="621"/>
      <c r="C33" s="43"/>
      <c r="D33" s="426">
        <f>SUM(D31:D32)</f>
        <v>54109185</v>
      </c>
      <c r="E33" s="426">
        <f>SUM(E31:E32)</f>
        <v>107283951</v>
      </c>
    </row>
    <row r="34" spans="1:5" ht="21.6" customHeight="1" thickTop="1">
      <c r="A34" s="54"/>
      <c r="B34" s="55"/>
      <c r="C34" s="56"/>
      <c r="D34" s="56"/>
      <c r="E34" s="56"/>
    </row>
    <row r="35" spans="1:5" s="58" customFormat="1" ht="16.5" customHeight="1">
      <c r="A35" s="57" t="s">
        <v>2543</v>
      </c>
      <c r="B35" s="55"/>
      <c r="C35" s="56"/>
      <c r="D35" s="56"/>
      <c r="E35" s="56"/>
    </row>
    <row r="36" spans="1:5" ht="21.6" customHeight="1">
      <c r="A36" s="51"/>
      <c r="B36" s="55"/>
      <c r="C36" s="56"/>
      <c r="D36" s="56"/>
      <c r="E36" s="56"/>
    </row>
    <row r="37" spans="1:5" ht="21.6" customHeight="1">
      <c r="A37" s="59"/>
      <c r="B37" s="55"/>
      <c r="C37" s="56"/>
      <c r="D37" s="56"/>
      <c r="E37" s="56"/>
    </row>
    <row r="38" spans="1:5" ht="21.6" customHeight="1">
      <c r="A38" s="60"/>
      <c r="B38" s="44"/>
      <c r="C38" s="61"/>
      <c r="D38" s="61"/>
      <c r="E38" s="61"/>
    </row>
    <row r="39" spans="1:5" ht="16.899999999999999" customHeight="1">
      <c r="A39" s="62"/>
      <c r="C39" s="64"/>
      <c r="D39" s="64"/>
      <c r="E39" s="64"/>
    </row>
    <row r="40" spans="1:5" ht="16.899999999999999" customHeight="1">
      <c r="A40" s="62"/>
      <c r="C40" s="64"/>
      <c r="D40" s="64"/>
      <c r="E40" s="64"/>
    </row>
    <row r="41" spans="1:5" ht="14.45" customHeight="1">
      <c r="A41" s="62"/>
      <c r="C41" s="64"/>
      <c r="D41" s="64"/>
      <c r="E41" s="64"/>
    </row>
  </sheetData>
  <customSheetViews>
    <customSheetView guid="{8B0CEBC0-8CF2-4235-AE87-6B90A4C21969}" showPageBreaks="1" view="pageBreakPreview" showRuler="0" topLeftCell="A4">
      <selection activeCell="C18" sqref="C18"/>
      <pageMargins left="0" right="0" top="0" bottom="0" header="0" footer="0"/>
      <printOptions horizontalCentered="1" verticalCentered="1"/>
      <pageSetup paperSize="9" scale="88" firstPageNumber="0" orientation="portrait" r:id="rId1"/>
      <headerFooter alignWithMargins="0">
        <oddFooter>&amp;C3</oddFooter>
      </headerFooter>
    </customSheetView>
    <customSheetView guid="{59AEDEC5-F969-4EC4-8B7C-A5FABAF15261}" showPageBreaks="1" view="pageBreakPreview" showRuler="0">
      <selection activeCell="F4" sqref="F4"/>
      <pageMargins left="0" right="0" top="0" bottom="0" header="0" footer="0"/>
      <printOptions horizontalCentered="1" verticalCentered="1"/>
      <pageSetup paperSize="9" scale="88" firstPageNumber="0" orientation="portrait" r:id="rId2"/>
      <headerFooter alignWithMargins="0">
        <oddFooter>&amp;C3</oddFooter>
      </headerFooter>
    </customSheetView>
  </customSheetViews>
  <mergeCells count="4">
    <mergeCell ref="A1:E1"/>
    <mergeCell ref="A2:E2"/>
    <mergeCell ref="A30:C30"/>
    <mergeCell ref="A29:E29"/>
  </mergeCells>
  <phoneticPr fontId="0" type="noConversion"/>
  <printOptions horizontalCentered="1"/>
  <pageMargins left="0.7" right="0.7" top="1.5" bottom="0.7" header="0.5" footer="0.5"/>
  <pageSetup paperSize="9" scale="97" firstPageNumber="4" orientation="portrait" useFirstPageNumber="1" r:id="rId3"/>
  <headerFooter alignWithMargins="0">
    <oddFooter>&amp;C&amp;"Times New Roman,Regular"&amp;15&amp;P</oddFooter>
  </headerFooter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7"/>
  <sheetViews>
    <sheetView rightToLeft="1" zoomScaleNormal="100" zoomScaleSheetLayoutView="100" workbookViewId="0">
      <selection activeCell="B19" sqref="B19"/>
    </sheetView>
  </sheetViews>
  <sheetFormatPr defaultColWidth="9.140625" defaultRowHeight="18.75"/>
  <cols>
    <col min="1" max="1" width="47" style="74" customWidth="1"/>
    <col min="2" max="2" width="18.85546875" style="71" customWidth="1"/>
    <col min="3" max="3" width="18.85546875" style="70" customWidth="1"/>
    <col min="4" max="16384" width="9.140625" style="74"/>
  </cols>
  <sheetData>
    <row r="1" spans="1:5" s="67" customFormat="1" ht="30.95" customHeight="1">
      <c r="A1" s="714" t="s">
        <v>1440</v>
      </c>
      <c r="B1" s="714"/>
      <c r="C1" s="714"/>
      <c r="D1" s="66"/>
      <c r="E1" s="66"/>
    </row>
    <row r="2" spans="1:5" s="71" customFormat="1" ht="25.15" customHeight="1">
      <c r="A2" s="68"/>
      <c r="B2" s="69"/>
      <c r="C2" s="266" t="s">
        <v>1406</v>
      </c>
      <c r="D2" s="70"/>
      <c r="E2" s="70"/>
    </row>
    <row r="3" spans="1:5" ht="36" customHeight="1">
      <c r="A3" s="72" t="s">
        <v>451</v>
      </c>
      <c r="B3" s="73" t="s">
        <v>1441</v>
      </c>
      <c r="C3" s="73" t="s">
        <v>1442</v>
      </c>
    </row>
    <row r="4" spans="1:5" ht="21.6" customHeight="1">
      <c r="A4" s="76" t="s">
        <v>1443</v>
      </c>
      <c r="B4" s="77"/>
      <c r="C4" s="77"/>
    </row>
    <row r="5" spans="1:5" hidden="1">
      <c r="A5" s="78" t="s">
        <v>1410</v>
      </c>
      <c r="B5" s="77"/>
      <c r="C5" s="77"/>
    </row>
    <row r="6" spans="1:5" ht="21.6" customHeight="1">
      <c r="A6" s="79" t="s">
        <v>1444</v>
      </c>
      <c r="B6" s="323">
        <v>2975111772</v>
      </c>
      <c r="C6" s="323">
        <v>2271373555</v>
      </c>
    </row>
    <row r="7" spans="1:5" ht="21.6" customHeight="1">
      <c r="A7" s="79" t="s">
        <v>1445</v>
      </c>
      <c r="B7" s="324">
        <v>-2521004100</v>
      </c>
      <c r="C7" s="324">
        <v>-2085813879</v>
      </c>
    </row>
    <row r="8" spans="1:5" s="80" customFormat="1" ht="21.6" customHeight="1">
      <c r="A8" s="76" t="s">
        <v>1446</v>
      </c>
      <c r="B8" s="325">
        <f>SUM(B6:B7)</f>
        <v>454107672</v>
      </c>
      <c r="C8" s="325">
        <f>SUM(C6:C7)</f>
        <v>185559676</v>
      </c>
    </row>
    <row r="9" spans="1:5" ht="21.6" customHeight="1">
      <c r="A9" s="75"/>
      <c r="B9" s="323"/>
      <c r="C9" s="323"/>
    </row>
    <row r="10" spans="1:5" s="80" customFormat="1" ht="21.6" customHeight="1">
      <c r="A10" s="76" t="s">
        <v>1447</v>
      </c>
      <c r="B10" s="326"/>
      <c r="C10" s="326"/>
    </row>
    <row r="11" spans="1:5" ht="21.6" customHeight="1">
      <c r="A11" s="79" t="s">
        <v>1444</v>
      </c>
      <c r="B11" s="323">
        <v>1440898669</v>
      </c>
      <c r="C11" s="323">
        <v>1086573086</v>
      </c>
    </row>
    <row r="12" spans="1:5" ht="21.6" customHeight="1">
      <c r="A12" s="79" t="s">
        <v>1445</v>
      </c>
      <c r="B12" s="323">
        <v>-90708328</v>
      </c>
      <c r="C12" s="323">
        <v>-99065219</v>
      </c>
    </row>
    <row r="13" spans="1:5" s="75" customFormat="1" ht="21.6" customHeight="1">
      <c r="A13" s="79" t="s">
        <v>1448</v>
      </c>
      <c r="B13" s="323">
        <v>-19469985</v>
      </c>
      <c r="C13" s="323">
        <v>-20920270</v>
      </c>
    </row>
    <row r="14" spans="1:5" s="80" customFormat="1" ht="21.6" customHeight="1">
      <c r="A14" s="76" t="s">
        <v>1446</v>
      </c>
      <c r="B14" s="325">
        <f>SUM(B11:B13)</f>
        <v>1330720356</v>
      </c>
      <c r="C14" s="325">
        <f>SUM(C11:C13)</f>
        <v>966587597</v>
      </c>
    </row>
    <row r="15" spans="1:5" ht="21.6" customHeight="1">
      <c r="A15" s="81"/>
      <c r="B15" s="323"/>
      <c r="C15" s="323"/>
    </row>
    <row r="16" spans="1:5" s="80" customFormat="1" hidden="1">
      <c r="A16" s="76" t="s">
        <v>1449</v>
      </c>
      <c r="B16" s="326"/>
      <c r="C16" s="326"/>
    </row>
    <row r="17" spans="1:3" s="80" customFormat="1" ht="21.6" customHeight="1">
      <c r="A17" s="76" t="s">
        <v>1450</v>
      </c>
      <c r="B17" s="327">
        <v>493830478</v>
      </c>
      <c r="C17" s="327">
        <v>495675259</v>
      </c>
    </row>
    <row r="18" spans="1:3" ht="21.6" customHeight="1">
      <c r="A18" s="81"/>
      <c r="B18" s="323"/>
      <c r="C18" s="323"/>
    </row>
    <row r="19" spans="1:3" s="80" customFormat="1" ht="21.6" customHeight="1">
      <c r="A19" s="76" t="s">
        <v>1451</v>
      </c>
      <c r="B19" s="327">
        <v>7410464</v>
      </c>
      <c r="C19" s="327">
        <v>4695378</v>
      </c>
    </row>
    <row r="20" spans="1:3" s="80" customFormat="1" ht="21.6" hidden="1" customHeight="1">
      <c r="A20" s="76" t="s">
        <v>1452</v>
      </c>
      <c r="B20" s="327">
        <v>0</v>
      </c>
      <c r="C20" s="327">
        <v>0</v>
      </c>
    </row>
    <row r="21" spans="1:3" s="80" customFormat="1" ht="21.6" customHeight="1">
      <c r="A21" s="76"/>
      <c r="B21" s="326"/>
      <c r="C21" s="326"/>
    </row>
    <row r="22" spans="1:3" s="80" customFormat="1" ht="21.6" customHeight="1" thickBot="1">
      <c r="A22" s="76" t="s">
        <v>1453</v>
      </c>
      <c r="B22" s="328">
        <f>B8+B14+B17+B19+B20</f>
        <v>2286068970</v>
      </c>
      <c r="C22" s="328">
        <f>C8+C14+C17+C19+C20</f>
        <v>1652517910</v>
      </c>
    </row>
    <row r="23" spans="1:3" ht="19.5" thickTop="1">
      <c r="A23" s="75"/>
      <c r="B23" s="82"/>
      <c r="C23" s="83"/>
    </row>
    <row r="24" spans="1:3">
      <c r="A24" s="75"/>
      <c r="B24" s="82"/>
      <c r="C24" s="83"/>
    </row>
    <row r="25" spans="1:3">
      <c r="A25" s="84"/>
      <c r="B25" s="82"/>
      <c r="C25" s="83"/>
    </row>
    <row r="26" spans="1:3">
      <c r="A26" s="75"/>
      <c r="B26" s="82"/>
      <c r="C26" s="83"/>
    </row>
    <row r="27" spans="1:3">
      <c r="A27" s="75"/>
      <c r="B27" s="82"/>
      <c r="C27" s="83"/>
    </row>
    <row r="28" spans="1:3">
      <c r="A28" s="75"/>
      <c r="B28" s="82"/>
      <c r="C28" s="83"/>
    </row>
    <row r="29" spans="1:3">
      <c r="A29" s="75"/>
      <c r="B29" s="82"/>
      <c r="C29" s="83"/>
    </row>
    <row r="30" spans="1:3">
      <c r="A30" s="75"/>
      <c r="B30" s="82"/>
      <c r="C30" s="83"/>
    </row>
    <row r="31" spans="1:3">
      <c r="A31" s="75"/>
      <c r="B31" s="82"/>
      <c r="C31" s="83"/>
    </row>
    <row r="32" spans="1:3">
      <c r="A32" s="75"/>
      <c r="B32" s="82"/>
      <c r="C32" s="83"/>
    </row>
    <row r="33" spans="1:3">
      <c r="A33" s="75"/>
      <c r="B33" s="82"/>
      <c r="C33" s="83"/>
    </row>
    <row r="34" spans="1:3">
      <c r="A34" s="75"/>
      <c r="B34" s="82"/>
      <c r="C34" s="83"/>
    </row>
    <row r="35" spans="1:3">
      <c r="A35" s="75"/>
      <c r="B35" s="82"/>
      <c r="C35" s="83"/>
    </row>
    <row r="36" spans="1:3">
      <c r="A36" s="75"/>
      <c r="B36" s="82"/>
      <c r="C36" s="83"/>
    </row>
    <row r="37" spans="1:3">
      <c r="A37" s="75"/>
      <c r="B37" s="82"/>
      <c r="C37" s="83"/>
    </row>
  </sheetData>
  <mergeCells count="1">
    <mergeCell ref="A1:C1"/>
  </mergeCells>
  <printOptions horizontalCentered="1"/>
  <pageMargins left="0.7" right="0.7" top="1.25" bottom="0.7" header="0.5" footer="0.25"/>
  <pageSetup paperSize="9" firstPageNumber="7" orientation="portrait" useFirstPageNumber="1" r:id="rId1"/>
  <headerFooter alignWithMargins="0">
    <oddHeader>&amp;C&amp;"+,Bold"&amp;16
&amp;20___________________________________________________________&amp;R&amp;"Times New Roman,Regular"&amp;11
  مملكة البحرين
  الحساب الختامي الموحد للدولة للسنة المالية المنتهية في 31 ديسمبر 2018</oddHeader>
    <oddFooter>&amp;C&amp;"Arabic Transparent,Bold"&amp;20___________________________________________&amp;"Arabic Transparent,Regular"&amp;14
&amp;"Times New Roman,Regular"&amp;P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F149"/>
  <sheetViews>
    <sheetView rightToLeft="1" view="pageBreakPreview" zoomScale="110" zoomScaleNormal="100" zoomScaleSheetLayoutView="110" workbookViewId="0">
      <selection sqref="A1:M1"/>
    </sheetView>
  </sheetViews>
  <sheetFormatPr defaultColWidth="9.140625" defaultRowHeight="17.25" customHeight="1"/>
  <cols>
    <col min="1" max="1" width="37.5703125" style="451" customWidth="1"/>
    <col min="2" max="2" width="10.28515625" style="451" hidden="1" customWidth="1"/>
    <col min="3" max="4" width="13.7109375" style="451" customWidth="1"/>
    <col min="5" max="5" width="7.5703125" style="474" customWidth="1"/>
    <col min="6" max="6" width="1.28515625" style="474" customWidth="1"/>
    <col min="7" max="8" width="13.7109375" style="451" customWidth="1"/>
    <col min="9" max="9" width="7.5703125" style="474" customWidth="1"/>
    <col min="10" max="10" width="0.7109375" style="474" customWidth="1"/>
    <col min="11" max="12" width="12.7109375" style="451" customWidth="1"/>
    <col min="13" max="13" width="7.7109375" style="474" customWidth="1"/>
    <col min="14" max="14" width="16.7109375" style="451" bestFit="1" customWidth="1"/>
    <col min="15" max="15" width="15.7109375" style="451" bestFit="1" customWidth="1"/>
    <col min="16" max="16" width="10.28515625" style="451" bestFit="1" customWidth="1"/>
    <col min="17" max="16384" width="9.140625" style="451"/>
  </cols>
  <sheetData>
    <row r="1" spans="1:104" s="530" customFormat="1" ht="30.95" customHeight="1">
      <c r="A1" s="715" t="s">
        <v>1454</v>
      </c>
      <c r="B1" s="715"/>
      <c r="C1" s="715"/>
      <c r="D1" s="715"/>
      <c r="E1" s="715"/>
      <c r="F1" s="715"/>
      <c r="G1" s="715"/>
      <c r="H1" s="715"/>
      <c r="I1" s="715"/>
      <c r="J1" s="715"/>
      <c r="K1" s="715"/>
      <c r="L1" s="715"/>
      <c r="M1" s="715"/>
    </row>
    <row r="2" spans="1:104" ht="25.15" customHeight="1">
      <c r="A2" s="85"/>
      <c r="B2" s="85"/>
      <c r="C2" s="716" t="s">
        <v>1406</v>
      </c>
      <c r="D2" s="716"/>
      <c r="E2" s="716"/>
      <c r="F2" s="716"/>
      <c r="G2" s="716"/>
      <c r="H2" s="716"/>
      <c r="I2" s="716"/>
      <c r="J2" s="716"/>
      <c r="K2" s="716"/>
      <c r="L2" s="716"/>
      <c r="M2" s="716"/>
    </row>
    <row r="3" spans="1:104" s="419" customFormat="1" ht="20.100000000000001" customHeight="1">
      <c r="A3" s="717" t="s">
        <v>1455</v>
      </c>
      <c r="B3" s="639"/>
      <c r="C3" s="718" t="s">
        <v>1410</v>
      </c>
      <c r="D3" s="718"/>
      <c r="E3" s="718"/>
      <c r="F3" s="639"/>
      <c r="G3" s="718" t="s">
        <v>1420</v>
      </c>
      <c r="H3" s="718"/>
      <c r="I3" s="718"/>
      <c r="J3" s="639"/>
      <c r="K3" s="718" t="s">
        <v>1456</v>
      </c>
      <c r="L3" s="718"/>
      <c r="M3" s="718"/>
    </row>
    <row r="4" spans="1:104" s="531" customFormat="1" ht="45" customHeight="1">
      <c r="A4" s="718"/>
      <c r="B4" s="640" t="s">
        <v>198</v>
      </c>
      <c r="C4" s="641" t="s">
        <v>1457</v>
      </c>
      <c r="D4" s="641" t="s">
        <v>1408</v>
      </c>
      <c r="E4" s="440" t="s">
        <v>1458</v>
      </c>
      <c r="F4" s="440"/>
      <c r="G4" s="641" t="s">
        <v>1457</v>
      </c>
      <c r="H4" s="641" t="s">
        <v>1408</v>
      </c>
      <c r="I4" s="440" t="s">
        <v>1459</v>
      </c>
      <c r="J4" s="440"/>
      <c r="K4" s="585" t="s">
        <v>1457</v>
      </c>
      <c r="L4" s="585" t="s">
        <v>1408</v>
      </c>
      <c r="M4" s="440" t="s">
        <v>1459</v>
      </c>
      <c r="CZ4" s="531" t="s">
        <v>1460</v>
      </c>
    </row>
    <row r="5" spans="1:104" s="419" customFormat="1" ht="18" customHeight="1">
      <c r="A5" s="565" t="s">
        <v>2547</v>
      </c>
      <c r="B5" s="566"/>
      <c r="C5" s="329">
        <v>0</v>
      </c>
      <c r="D5" s="329">
        <v>0</v>
      </c>
      <c r="E5" s="584">
        <v>0</v>
      </c>
      <c r="F5" s="89"/>
      <c r="G5" s="89">
        <v>195788</v>
      </c>
      <c r="H5" s="89">
        <v>242000</v>
      </c>
      <c r="I5" s="583">
        <f>(G5/H5)*100</f>
        <v>80.904132231404958</v>
      </c>
      <c r="J5" s="89"/>
      <c r="K5" s="329">
        <v>0</v>
      </c>
      <c r="L5" s="329">
        <v>0</v>
      </c>
      <c r="M5" s="584">
        <v>0</v>
      </c>
    </row>
    <row r="6" spans="1:104" s="419" customFormat="1" ht="18" customHeight="1">
      <c r="A6" s="565" t="s">
        <v>2548</v>
      </c>
      <c r="B6" s="566"/>
      <c r="C6" s="329">
        <v>0</v>
      </c>
      <c r="D6" s="329">
        <v>0</v>
      </c>
      <c r="E6" s="584">
        <v>0</v>
      </c>
      <c r="F6" s="89"/>
      <c r="G6" s="89">
        <v>399199</v>
      </c>
      <c r="H6" s="89">
        <v>500000</v>
      </c>
      <c r="I6" s="583">
        <f>(G6/H6)*100</f>
        <v>79.839800000000011</v>
      </c>
      <c r="J6" s="89"/>
      <c r="K6" s="329">
        <v>0</v>
      </c>
      <c r="L6" s="329">
        <v>0</v>
      </c>
      <c r="M6" s="584">
        <v>0</v>
      </c>
    </row>
    <row r="7" spans="1:104" s="419" customFormat="1" ht="18" customHeight="1">
      <c r="A7" s="565" t="s">
        <v>2549</v>
      </c>
      <c r="B7" s="566"/>
      <c r="C7" s="329">
        <v>0</v>
      </c>
      <c r="D7" s="329">
        <v>0</v>
      </c>
      <c r="E7" s="584">
        <v>0</v>
      </c>
      <c r="F7" s="89"/>
      <c r="G7" s="89">
        <v>263684</v>
      </c>
      <c r="H7" s="89">
        <v>263684</v>
      </c>
      <c r="I7" s="583">
        <f>(G7/H7)*100</f>
        <v>100</v>
      </c>
      <c r="J7" s="89"/>
      <c r="K7" s="329">
        <v>0</v>
      </c>
      <c r="L7" s="329">
        <v>0</v>
      </c>
      <c r="M7" s="584">
        <v>0</v>
      </c>
    </row>
    <row r="8" spans="1:104" s="419" customFormat="1" ht="18" customHeight="1">
      <c r="A8" s="122" t="s">
        <v>1462</v>
      </c>
      <c r="B8" s="206">
        <v>11</v>
      </c>
      <c r="C8" s="329">
        <v>0</v>
      </c>
      <c r="D8" s="329">
        <v>0</v>
      </c>
      <c r="E8" s="584">
        <v>0</v>
      </c>
      <c r="F8" s="89"/>
      <c r="G8" s="89">
        <v>19266087</v>
      </c>
      <c r="H8" s="89">
        <v>20088000</v>
      </c>
      <c r="I8" s="583">
        <f>(G8/H8)*100</f>
        <v>95.908437873357229</v>
      </c>
      <c r="J8" s="89"/>
      <c r="K8" s="89">
        <v>6100000</v>
      </c>
      <c r="L8" s="89">
        <v>6100000</v>
      </c>
      <c r="M8" s="583">
        <f t="shared" ref="M8" si="0">(K8/L8)*100</f>
        <v>100</v>
      </c>
    </row>
    <row r="9" spans="1:104" s="419" customFormat="1" ht="18" customHeight="1">
      <c r="A9" s="122" t="s">
        <v>2614</v>
      </c>
      <c r="B9" s="206">
        <v>12</v>
      </c>
      <c r="C9" s="329">
        <v>0</v>
      </c>
      <c r="D9" s="329">
        <v>0</v>
      </c>
      <c r="E9" s="584">
        <v>0</v>
      </c>
      <c r="F9" s="89">
        <v>566765132</v>
      </c>
      <c r="G9" s="89">
        <v>566765132</v>
      </c>
      <c r="H9" s="89">
        <v>521201842</v>
      </c>
      <c r="I9" s="583">
        <f t="shared" ref="I9:I28" si="1">(G9/H9)*100</f>
        <v>108.74196641845329</v>
      </c>
      <c r="J9" s="89"/>
      <c r="K9" s="89">
        <v>3850</v>
      </c>
      <c r="L9" s="89">
        <v>6657800</v>
      </c>
      <c r="M9" s="584">
        <v>0</v>
      </c>
    </row>
    <row r="10" spans="1:104" s="419" customFormat="1" ht="18" customHeight="1">
      <c r="A10" s="122" t="s">
        <v>458</v>
      </c>
      <c r="B10" s="206">
        <v>13</v>
      </c>
      <c r="C10" s="89">
        <v>57398791</v>
      </c>
      <c r="D10" s="89">
        <v>64092000</v>
      </c>
      <c r="E10" s="583">
        <f t="shared" ref="E10" si="2">(C10/D10)*100</f>
        <v>89.556872932659303</v>
      </c>
      <c r="F10" s="89"/>
      <c r="G10" s="89">
        <v>377992717</v>
      </c>
      <c r="H10" s="89">
        <v>369667421</v>
      </c>
      <c r="I10" s="583">
        <f t="shared" si="1"/>
        <v>102.25210433136871</v>
      </c>
      <c r="J10" s="89"/>
      <c r="K10" s="89">
        <v>13115373</v>
      </c>
      <c r="L10" s="89">
        <v>13474293</v>
      </c>
      <c r="M10" s="583">
        <f t="shared" ref="M10:M28" si="3">(K10/L10)*100</f>
        <v>97.336260982301638</v>
      </c>
    </row>
    <row r="11" spans="1:104" s="419" customFormat="1" ht="18" customHeight="1">
      <c r="A11" s="122" t="s">
        <v>1463</v>
      </c>
      <c r="B11" s="206">
        <v>14</v>
      </c>
      <c r="C11" s="329">
        <v>0</v>
      </c>
      <c r="D11" s="329">
        <v>0</v>
      </c>
      <c r="E11" s="584">
        <v>0</v>
      </c>
      <c r="F11" s="89"/>
      <c r="G11" s="89">
        <v>33790280</v>
      </c>
      <c r="H11" s="89">
        <v>33790280</v>
      </c>
      <c r="I11" s="583">
        <f>(G11/H11)*100</f>
        <v>100</v>
      </c>
      <c r="J11" s="89"/>
      <c r="K11" s="329">
        <v>0</v>
      </c>
      <c r="L11" s="329">
        <v>0</v>
      </c>
      <c r="M11" s="584">
        <v>0</v>
      </c>
    </row>
    <row r="12" spans="1:104" s="419" customFormat="1" ht="18" customHeight="1">
      <c r="A12" s="122" t="s">
        <v>467</v>
      </c>
      <c r="B12" s="206">
        <v>15</v>
      </c>
      <c r="C12" s="329">
        <v>0</v>
      </c>
      <c r="D12" s="89">
        <v>181000</v>
      </c>
      <c r="E12" s="584">
        <v>0</v>
      </c>
      <c r="F12" s="89"/>
      <c r="G12" s="89">
        <v>2476821</v>
      </c>
      <c r="H12" s="89">
        <v>2476821</v>
      </c>
      <c r="I12" s="583">
        <f t="shared" si="1"/>
        <v>100</v>
      </c>
      <c r="J12" s="89"/>
      <c r="K12" s="329">
        <v>0</v>
      </c>
      <c r="L12" s="329">
        <v>0</v>
      </c>
      <c r="M12" s="584">
        <v>0</v>
      </c>
    </row>
    <row r="13" spans="1:104" s="419" customFormat="1" ht="18" customHeight="1">
      <c r="A13" s="122" t="s">
        <v>470</v>
      </c>
      <c r="B13" s="206">
        <v>16</v>
      </c>
      <c r="C13" s="89">
        <v>1330629</v>
      </c>
      <c r="D13" s="89">
        <v>2623000</v>
      </c>
      <c r="E13" s="583">
        <f t="shared" ref="E13:E27" si="4">(C13/D13)*100</f>
        <v>50.729279451010292</v>
      </c>
      <c r="F13" s="271"/>
      <c r="G13" s="89">
        <v>44738193</v>
      </c>
      <c r="H13" s="89">
        <v>44908194</v>
      </c>
      <c r="I13" s="583">
        <f t="shared" si="1"/>
        <v>99.621447702840143</v>
      </c>
      <c r="J13" s="89"/>
      <c r="K13" s="89">
        <v>986797</v>
      </c>
      <c r="L13" s="89">
        <v>1709300</v>
      </c>
      <c r="M13" s="583">
        <f t="shared" si="3"/>
        <v>57.731059498040139</v>
      </c>
    </row>
    <row r="14" spans="1:104" s="419" customFormat="1" ht="18" customHeight="1">
      <c r="A14" s="122" t="s">
        <v>476</v>
      </c>
      <c r="B14" s="206">
        <v>18</v>
      </c>
      <c r="C14" s="89">
        <v>26596084</v>
      </c>
      <c r="D14" s="89">
        <v>35000000</v>
      </c>
      <c r="E14" s="583">
        <f t="shared" si="4"/>
        <v>75.988811428571424</v>
      </c>
      <c r="F14" s="89"/>
      <c r="G14" s="89">
        <v>15591627</v>
      </c>
      <c r="H14" s="89">
        <v>15591627</v>
      </c>
      <c r="I14" s="583">
        <f t="shared" si="1"/>
        <v>100</v>
      </c>
      <c r="J14" s="89"/>
      <c r="K14" s="89">
        <v>31151</v>
      </c>
      <c r="L14" s="89">
        <v>280000</v>
      </c>
      <c r="M14" s="583">
        <f t="shared" si="3"/>
        <v>11.125357142857142</v>
      </c>
    </row>
    <row r="15" spans="1:104" s="419" customFormat="1" ht="18" customHeight="1">
      <c r="A15" s="122" t="s">
        <v>2528</v>
      </c>
      <c r="B15" s="122">
        <v>21</v>
      </c>
      <c r="C15" s="89">
        <v>107932</v>
      </c>
      <c r="D15" s="89">
        <v>133000</v>
      </c>
      <c r="E15" s="583">
        <f t="shared" si="4"/>
        <v>81.151879699248113</v>
      </c>
      <c r="F15" s="89"/>
      <c r="G15" s="89">
        <v>289420530</v>
      </c>
      <c r="H15" s="89">
        <v>268852204</v>
      </c>
      <c r="I15" s="583">
        <f t="shared" si="1"/>
        <v>107.65042119572878</v>
      </c>
      <c r="J15" s="89"/>
      <c r="K15" s="89">
        <v>13727673</v>
      </c>
      <c r="L15" s="89">
        <v>14144953</v>
      </c>
      <c r="M15" s="583">
        <f t="shared" si="3"/>
        <v>97.04997252376873</v>
      </c>
    </row>
    <row r="16" spans="1:104" s="419" customFormat="1" ht="18" customHeight="1">
      <c r="A16" s="207" t="s">
        <v>2529</v>
      </c>
      <c r="B16" s="122">
        <v>22</v>
      </c>
      <c r="C16" s="89">
        <v>4766600</v>
      </c>
      <c r="D16" s="89">
        <v>6000000</v>
      </c>
      <c r="E16" s="583">
        <f t="shared" si="4"/>
        <v>79.443333333333328</v>
      </c>
      <c r="F16" s="89"/>
      <c r="G16" s="89">
        <v>48292593</v>
      </c>
      <c r="H16" s="89">
        <v>36407794</v>
      </c>
      <c r="I16" s="583">
        <f t="shared" si="1"/>
        <v>132.64355703616647</v>
      </c>
      <c r="J16" s="89"/>
      <c r="K16" s="89">
        <v>594140</v>
      </c>
      <c r="L16" s="89">
        <v>689000</v>
      </c>
      <c r="M16" s="583">
        <f t="shared" si="3"/>
        <v>86.232220609579102</v>
      </c>
    </row>
    <row r="17" spans="1:15" s="419" customFormat="1" ht="18" customHeight="1">
      <c r="A17" s="614" t="s">
        <v>2569</v>
      </c>
      <c r="B17" s="122">
        <v>23</v>
      </c>
      <c r="C17" s="89">
        <v>5501850</v>
      </c>
      <c r="D17" s="89">
        <v>4603000</v>
      </c>
      <c r="E17" s="583">
        <f t="shared" si="4"/>
        <v>119.52748207690635</v>
      </c>
      <c r="F17" s="89">
        <v>5480640</v>
      </c>
      <c r="G17" s="89">
        <v>5480640</v>
      </c>
      <c r="H17" s="89">
        <v>5480641</v>
      </c>
      <c r="I17" s="583">
        <f t="shared" si="1"/>
        <v>99.999981753959062</v>
      </c>
      <c r="J17" s="89"/>
      <c r="K17" s="89">
        <v>2919359</v>
      </c>
      <c r="L17" s="89">
        <v>4718812</v>
      </c>
      <c r="M17" s="583">
        <f t="shared" si="3"/>
        <v>61.866397728919907</v>
      </c>
    </row>
    <row r="18" spans="1:15" s="419" customFormat="1" ht="18" customHeight="1">
      <c r="A18" s="614" t="s">
        <v>2561</v>
      </c>
      <c r="B18" s="122"/>
      <c r="C18" s="329">
        <v>0</v>
      </c>
      <c r="D18" s="329">
        <v>0</v>
      </c>
      <c r="E18" s="584">
        <v>0</v>
      </c>
      <c r="F18" s="89"/>
      <c r="G18" s="89">
        <v>6043153</v>
      </c>
      <c r="H18" s="89">
        <v>6043154</v>
      </c>
      <c r="I18" s="583">
        <f>(G18/H18)*100</f>
        <v>99.999983452349554</v>
      </c>
      <c r="J18" s="89"/>
      <c r="K18" s="329">
        <v>0</v>
      </c>
      <c r="L18" s="89">
        <v>50000</v>
      </c>
      <c r="M18" s="584">
        <f>(K18/L18)*100</f>
        <v>0</v>
      </c>
    </row>
    <row r="19" spans="1:15" s="419" customFormat="1" ht="18" customHeight="1">
      <c r="A19" s="122" t="s">
        <v>2620</v>
      </c>
      <c r="B19" s="122">
        <v>26</v>
      </c>
      <c r="C19" s="89">
        <v>19660</v>
      </c>
      <c r="D19" s="89">
        <v>25000</v>
      </c>
      <c r="E19" s="583">
        <f t="shared" si="4"/>
        <v>78.64</v>
      </c>
      <c r="F19" s="89"/>
      <c r="G19" s="89">
        <v>4727848</v>
      </c>
      <c r="H19" s="89">
        <v>4727849</v>
      </c>
      <c r="I19" s="583">
        <f t="shared" si="1"/>
        <v>99.999978848732269</v>
      </c>
      <c r="J19" s="89"/>
      <c r="K19" s="89">
        <v>350343</v>
      </c>
      <c r="L19" s="89">
        <v>558480</v>
      </c>
      <c r="M19" s="583">
        <f t="shared" si="3"/>
        <v>62.731521272024061</v>
      </c>
    </row>
    <row r="20" spans="1:15" s="419" customFormat="1" ht="18" customHeight="1">
      <c r="A20" s="122" t="s">
        <v>492</v>
      </c>
      <c r="B20" s="122">
        <v>28</v>
      </c>
      <c r="C20" s="329">
        <v>0</v>
      </c>
      <c r="D20" s="329">
        <v>0</v>
      </c>
      <c r="E20" s="584">
        <v>0</v>
      </c>
      <c r="F20" s="89"/>
      <c r="G20" s="89">
        <v>4677608</v>
      </c>
      <c r="H20" s="89">
        <v>4677608</v>
      </c>
      <c r="I20" s="583">
        <f t="shared" si="1"/>
        <v>100</v>
      </c>
      <c r="J20" s="89"/>
      <c r="K20" s="89">
        <v>2041392</v>
      </c>
      <c r="L20" s="89">
        <v>2041392</v>
      </c>
      <c r="M20" s="583">
        <f t="shared" si="3"/>
        <v>100</v>
      </c>
    </row>
    <row r="21" spans="1:15" s="419" customFormat="1" ht="18" customHeight="1">
      <c r="A21" s="122" t="s">
        <v>2564</v>
      </c>
      <c r="B21" s="122">
        <v>29</v>
      </c>
      <c r="C21" s="89">
        <v>150</v>
      </c>
      <c r="D21" s="329">
        <v>0</v>
      </c>
      <c r="E21" s="584">
        <v>0</v>
      </c>
      <c r="F21" s="89"/>
      <c r="G21" s="89">
        <v>7626861</v>
      </c>
      <c r="H21" s="89">
        <v>7626862</v>
      </c>
      <c r="I21" s="583">
        <f t="shared" si="1"/>
        <v>99.999986888447694</v>
      </c>
      <c r="J21" s="89"/>
      <c r="K21" s="89">
        <v>29352</v>
      </c>
      <c r="L21" s="89">
        <v>100000</v>
      </c>
      <c r="M21" s="583">
        <f t="shared" si="3"/>
        <v>29.352</v>
      </c>
      <c r="N21" s="532"/>
    </row>
    <row r="22" spans="1:15" s="419" customFormat="1" ht="18" customHeight="1">
      <c r="A22" s="122" t="s">
        <v>2567</v>
      </c>
      <c r="B22" s="122">
        <v>32</v>
      </c>
      <c r="C22" s="329">
        <v>0</v>
      </c>
      <c r="D22" s="329">
        <v>0</v>
      </c>
      <c r="E22" s="584">
        <v>0</v>
      </c>
      <c r="F22" s="89"/>
      <c r="G22" s="89">
        <v>2669736</v>
      </c>
      <c r="H22" s="89">
        <v>2712000</v>
      </c>
      <c r="I22" s="583">
        <f t="shared" si="1"/>
        <v>98.441592920353983</v>
      </c>
      <c r="J22" s="89"/>
      <c r="K22" s="329">
        <v>0</v>
      </c>
      <c r="L22" s="329">
        <v>0</v>
      </c>
      <c r="M22" s="584">
        <v>0</v>
      </c>
      <c r="N22" s="532"/>
    </row>
    <row r="23" spans="1:15" s="419" customFormat="1" ht="18" customHeight="1">
      <c r="A23" s="122" t="s">
        <v>2562</v>
      </c>
      <c r="B23" s="267">
        <v>34</v>
      </c>
      <c r="C23" s="89">
        <v>38913237</v>
      </c>
      <c r="D23" s="89">
        <v>37940000</v>
      </c>
      <c r="E23" s="583">
        <f t="shared" si="4"/>
        <v>102.56520031628888</v>
      </c>
      <c r="F23" s="89"/>
      <c r="G23" s="89">
        <v>9351947</v>
      </c>
      <c r="H23" s="89">
        <v>9351949</v>
      </c>
      <c r="I23" s="583">
        <f t="shared" si="1"/>
        <v>99.999978614083545</v>
      </c>
      <c r="J23" s="89"/>
      <c r="K23" s="89">
        <v>5189473</v>
      </c>
      <c r="L23" s="89">
        <v>5364982</v>
      </c>
      <c r="M23" s="583">
        <f t="shared" si="3"/>
        <v>96.728619033577374</v>
      </c>
    </row>
    <row r="24" spans="1:15" s="419" customFormat="1" ht="18" customHeight="1">
      <c r="A24" s="122" t="s">
        <v>2568</v>
      </c>
      <c r="B24" s="122">
        <v>36</v>
      </c>
      <c r="C24" s="89">
        <v>707</v>
      </c>
      <c r="D24" s="329">
        <v>0</v>
      </c>
      <c r="E24" s="584">
        <v>0</v>
      </c>
      <c r="F24" s="89"/>
      <c r="G24" s="89">
        <v>4537637</v>
      </c>
      <c r="H24" s="89">
        <v>4544247</v>
      </c>
      <c r="I24" s="583">
        <f t="shared" si="1"/>
        <v>99.854541357457023</v>
      </c>
      <c r="J24" s="89"/>
      <c r="K24" s="89">
        <v>89820446</v>
      </c>
      <c r="L24" s="89">
        <v>112229800</v>
      </c>
      <c r="M24" s="583">
        <f t="shared" si="3"/>
        <v>80.032617005465568</v>
      </c>
    </row>
    <row r="25" spans="1:15" s="419" customFormat="1" ht="28.5" hidden="1" customHeight="1">
      <c r="A25" s="207" t="s">
        <v>569</v>
      </c>
      <c r="B25" s="122">
        <v>70</v>
      </c>
      <c r="C25" s="89">
        <v>0</v>
      </c>
      <c r="D25" s="329">
        <v>0</v>
      </c>
      <c r="E25" s="583" t="e">
        <f t="shared" si="4"/>
        <v>#DIV/0!</v>
      </c>
      <c r="F25" s="89" t="e">
        <f t="shared" ref="F25:F27" si="5">(D25/E25)*100</f>
        <v>#DIV/0!</v>
      </c>
      <c r="G25" s="89">
        <v>0</v>
      </c>
      <c r="H25" s="89">
        <v>0</v>
      </c>
      <c r="I25" s="583">
        <v>0</v>
      </c>
      <c r="J25" s="89"/>
      <c r="K25" s="89">
        <v>0</v>
      </c>
      <c r="L25" s="89">
        <v>0</v>
      </c>
      <c r="M25" s="583" t="e">
        <f t="shared" si="3"/>
        <v>#DIV/0!</v>
      </c>
    </row>
    <row r="26" spans="1:15" s="572" customFormat="1" ht="18" customHeight="1">
      <c r="A26" s="207" t="s">
        <v>2566</v>
      </c>
      <c r="B26" s="122" t="s">
        <v>440</v>
      </c>
      <c r="C26" s="329">
        <v>0</v>
      </c>
      <c r="D26" s="329">
        <v>0</v>
      </c>
      <c r="E26" s="584">
        <v>0</v>
      </c>
      <c r="F26" s="89" t="e">
        <f t="shared" si="5"/>
        <v>#DIV/0!</v>
      </c>
      <c r="G26" s="89">
        <v>637031</v>
      </c>
      <c r="H26" s="89">
        <v>637031</v>
      </c>
      <c r="I26" s="583">
        <f>(G26/H26)*100</f>
        <v>100</v>
      </c>
      <c r="J26" s="89"/>
      <c r="K26" s="329">
        <v>0</v>
      </c>
      <c r="L26" s="329">
        <v>0</v>
      </c>
      <c r="M26" s="584">
        <v>0</v>
      </c>
      <c r="O26" s="571"/>
    </row>
    <row r="27" spans="1:15" s="419" customFormat="1" ht="18" hidden="1" customHeight="1">
      <c r="A27" s="207" t="s">
        <v>1464</v>
      </c>
      <c r="B27" s="122" t="s">
        <v>441</v>
      </c>
      <c r="C27" s="329">
        <v>0</v>
      </c>
      <c r="D27" s="329">
        <v>0</v>
      </c>
      <c r="E27" s="584" t="e">
        <f t="shared" si="4"/>
        <v>#DIV/0!</v>
      </c>
      <c r="F27" s="89" t="e">
        <f t="shared" si="5"/>
        <v>#DIV/0!</v>
      </c>
      <c r="G27" s="89">
        <v>0</v>
      </c>
      <c r="H27" s="89">
        <v>0</v>
      </c>
      <c r="I27" s="583">
        <v>0</v>
      </c>
      <c r="J27" s="89"/>
      <c r="K27" s="89">
        <v>0</v>
      </c>
      <c r="L27" s="89">
        <v>0</v>
      </c>
      <c r="M27" s="583" t="e">
        <f t="shared" si="3"/>
        <v>#DIV/0!</v>
      </c>
    </row>
    <row r="28" spans="1:15" s="419" customFormat="1" ht="18" customHeight="1">
      <c r="A28" s="122" t="s">
        <v>2563</v>
      </c>
      <c r="B28" s="122">
        <v>40</v>
      </c>
      <c r="C28" s="329">
        <v>0</v>
      </c>
      <c r="D28" s="329">
        <v>0</v>
      </c>
      <c r="E28" s="584">
        <v>0</v>
      </c>
      <c r="F28" s="89">
        <v>0</v>
      </c>
      <c r="G28" s="89">
        <v>608167</v>
      </c>
      <c r="H28" s="89">
        <v>646000</v>
      </c>
      <c r="I28" s="583">
        <f t="shared" si="1"/>
        <v>94.143498452012381</v>
      </c>
      <c r="J28" s="89"/>
      <c r="K28" s="89">
        <v>4225076</v>
      </c>
      <c r="L28" s="89">
        <v>5207053</v>
      </c>
      <c r="M28" s="583">
        <f t="shared" si="3"/>
        <v>81.141405704915996</v>
      </c>
    </row>
    <row r="29" spans="1:15" s="92" customFormat="1" ht="30.95" customHeight="1">
      <c r="A29" s="715" t="s">
        <v>1465</v>
      </c>
      <c r="B29" s="715"/>
      <c r="C29" s="715"/>
      <c r="D29" s="715"/>
      <c r="E29" s="715"/>
      <c r="F29" s="715"/>
      <c r="G29" s="715"/>
      <c r="H29" s="715"/>
      <c r="I29" s="715"/>
      <c r="J29" s="715"/>
      <c r="K29" s="715"/>
      <c r="L29" s="715"/>
      <c r="M29" s="715"/>
    </row>
    <row r="30" spans="1:15" ht="25.15" customHeight="1">
      <c r="A30" s="85"/>
      <c r="B30" s="85"/>
      <c r="C30" s="716" t="s">
        <v>1406</v>
      </c>
      <c r="D30" s="716"/>
      <c r="E30" s="716"/>
      <c r="F30" s="716"/>
      <c r="G30" s="716"/>
      <c r="H30" s="716"/>
      <c r="I30" s="716"/>
      <c r="J30" s="716"/>
      <c r="K30" s="716"/>
      <c r="L30" s="716"/>
      <c r="M30" s="716"/>
    </row>
    <row r="31" spans="1:15" s="419" customFormat="1" ht="20.100000000000001" customHeight="1">
      <c r="A31" s="719" t="s">
        <v>1455</v>
      </c>
      <c r="B31" s="86"/>
      <c r="C31" s="720" t="s">
        <v>1410</v>
      </c>
      <c r="D31" s="720"/>
      <c r="E31" s="720"/>
      <c r="F31" s="86"/>
      <c r="G31" s="720" t="s">
        <v>1420</v>
      </c>
      <c r="H31" s="720"/>
      <c r="I31" s="720"/>
      <c r="J31" s="86"/>
      <c r="K31" s="720" t="s">
        <v>1456</v>
      </c>
      <c r="L31" s="720"/>
      <c r="M31" s="720"/>
    </row>
    <row r="32" spans="1:15" s="531" customFormat="1" ht="45" customHeight="1">
      <c r="A32" s="720"/>
      <c r="B32" s="527"/>
      <c r="C32" s="479" t="s">
        <v>1457</v>
      </c>
      <c r="D32" s="479" t="s">
        <v>1408</v>
      </c>
      <c r="E32" s="87" t="s">
        <v>1458</v>
      </c>
      <c r="F32" s="87"/>
      <c r="G32" s="479" t="s">
        <v>1457</v>
      </c>
      <c r="H32" s="479" t="s">
        <v>1408</v>
      </c>
      <c r="I32" s="88" t="s">
        <v>1459</v>
      </c>
      <c r="J32" s="87"/>
      <c r="K32" s="268" t="s">
        <v>1457</v>
      </c>
      <c r="L32" s="268" t="s">
        <v>1408</v>
      </c>
      <c r="M32" s="88" t="s">
        <v>1459</v>
      </c>
    </row>
    <row r="33" spans="1:240" s="419" customFormat="1" ht="18" customHeight="1">
      <c r="A33" s="122" t="s">
        <v>521</v>
      </c>
      <c r="B33" s="122">
        <v>41</v>
      </c>
      <c r="C33" s="89">
        <v>1514095</v>
      </c>
      <c r="D33" s="89">
        <v>7247000</v>
      </c>
      <c r="E33" s="583">
        <f t="shared" ref="E33:E66" si="6">(C33/D33)*100</f>
        <v>20.892714226576516</v>
      </c>
      <c r="F33" s="89">
        <f>(D33/E33)*100</f>
        <v>34686732.998920143</v>
      </c>
      <c r="G33" s="89">
        <v>5333573</v>
      </c>
      <c r="H33" s="89">
        <v>5333574</v>
      </c>
      <c r="I33" s="583">
        <f t="shared" ref="I33:I67" si="7">(G33/H33)*100</f>
        <v>99.999981250846062</v>
      </c>
      <c r="J33" s="89"/>
      <c r="K33" s="89">
        <v>309322</v>
      </c>
      <c r="L33" s="89">
        <v>400000</v>
      </c>
      <c r="M33" s="583">
        <f>(K33/L33)*100</f>
        <v>77.330500000000001</v>
      </c>
    </row>
    <row r="34" spans="1:240" s="419" customFormat="1" ht="31.9" customHeight="1">
      <c r="A34" s="207" t="s">
        <v>2615</v>
      </c>
      <c r="B34" s="122">
        <v>43</v>
      </c>
      <c r="C34" s="329">
        <v>0</v>
      </c>
      <c r="D34" s="329">
        <v>0</v>
      </c>
      <c r="E34" s="584">
        <v>0</v>
      </c>
      <c r="F34" s="89" t="e">
        <f>(D34/E34)*100</f>
        <v>#DIV/0!</v>
      </c>
      <c r="G34" s="89">
        <v>30844428</v>
      </c>
      <c r="H34" s="89">
        <v>25582250</v>
      </c>
      <c r="I34" s="583">
        <f t="shared" si="7"/>
        <v>120.56964496867946</v>
      </c>
      <c r="J34" s="89"/>
      <c r="K34" s="329">
        <v>0</v>
      </c>
      <c r="L34" s="329">
        <v>0</v>
      </c>
      <c r="M34" s="584">
        <v>0</v>
      </c>
    </row>
    <row r="35" spans="1:240" s="531" customFormat="1" ht="18" customHeight="1">
      <c r="A35" s="207" t="s">
        <v>527</v>
      </c>
      <c r="B35" s="122">
        <v>46</v>
      </c>
      <c r="C35" s="89">
        <v>4774809</v>
      </c>
      <c r="D35" s="89">
        <v>4293000</v>
      </c>
      <c r="E35" s="583">
        <f t="shared" si="6"/>
        <v>111.22313067784766</v>
      </c>
      <c r="F35" s="89">
        <v>18463221</v>
      </c>
      <c r="G35" s="89">
        <v>45590294</v>
      </c>
      <c r="H35" s="89">
        <v>45590295</v>
      </c>
      <c r="I35" s="583">
        <f t="shared" si="7"/>
        <v>99.999997806550709</v>
      </c>
      <c r="J35" s="89"/>
      <c r="K35" s="89">
        <v>69707589</v>
      </c>
      <c r="L35" s="89">
        <v>69707589</v>
      </c>
      <c r="M35" s="583">
        <f t="shared" ref="M35:M67" si="8">(K35/L35)*100</f>
        <v>100</v>
      </c>
    </row>
    <row r="36" spans="1:240" s="419" customFormat="1" ht="18" customHeight="1">
      <c r="A36" s="574" t="s">
        <v>529</v>
      </c>
      <c r="B36" s="122">
        <v>48</v>
      </c>
      <c r="C36" s="89">
        <v>52881362</v>
      </c>
      <c r="D36" s="89">
        <v>51803000</v>
      </c>
      <c r="E36" s="583">
        <f t="shared" si="6"/>
        <v>102.08165936335733</v>
      </c>
      <c r="F36" s="89"/>
      <c r="G36" s="89">
        <v>29195133</v>
      </c>
      <c r="H36" s="89">
        <v>29195134</v>
      </c>
      <c r="I36" s="583">
        <f t="shared" si="7"/>
        <v>99.999996574771671</v>
      </c>
      <c r="J36" s="89"/>
      <c r="K36" s="89">
        <v>6930507</v>
      </c>
      <c r="L36" s="89">
        <v>7165493</v>
      </c>
      <c r="M36" s="583">
        <f t="shared" si="8"/>
        <v>96.720588520566551</v>
      </c>
    </row>
    <row r="37" spans="1:240" s="419" customFormat="1" ht="18" customHeight="1">
      <c r="A37" s="206" t="s">
        <v>532</v>
      </c>
      <c r="B37" s="122">
        <v>50</v>
      </c>
      <c r="C37" s="329">
        <v>0</v>
      </c>
      <c r="D37" s="329">
        <v>0</v>
      </c>
      <c r="E37" s="584">
        <v>0</v>
      </c>
      <c r="F37" s="89"/>
      <c r="G37" s="89">
        <v>42573999</v>
      </c>
      <c r="H37" s="89">
        <v>42574000</v>
      </c>
      <c r="I37" s="583">
        <f t="shared" si="7"/>
        <v>99.99999765114859</v>
      </c>
      <c r="J37" s="89"/>
      <c r="K37" s="89">
        <v>617863</v>
      </c>
      <c r="L37" s="89">
        <v>1500000</v>
      </c>
      <c r="M37" s="583">
        <f t="shared" si="8"/>
        <v>41.190866666666665</v>
      </c>
    </row>
    <row r="38" spans="1:240" s="536" customFormat="1" ht="18" customHeight="1">
      <c r="A38" s="574" t="s">
        <v>560</v>
      </c>
      <c r="B38" s="122">
        <v>51</v>
      </c>
      <c r="C38" s="329">
        <v>0</v>
      </c>
      <c r="D38" s="329">
        <v>0</v>
      </c>
      <c r="E38" s="584">
        <v>0</v>
      </c>
      <c r="F38" s="89"/>
      <c r="G38" s="89">
        <v>1889269</v>
      </c>
      <c r="H38" s="89">
        <v>1889270</v>
      </c>
      <c r="I38" s="583">
        <f t="shared" si="7"/>
        <v>99.999947069503037</v>
      </c>
      <c r="J38" s="89"/>
      <c r="K38" s="89">
        <v>82221</v>
      </c>
      <c r="L38" s="89">
        <v>82221</v>
      </c>
      <c r="M38" s="583">
        <f>(K38/L38)*100</f>
        <v>100</v>
      </c>
      <c r="N38" s="533"/>
      <c r="O38" s="419"/>
      <c r="P38" s="419"/>
      <c r="Q38" s="534"/>
      <c r="R38" s="535"/>
      <c r="S38" s="419"/>
      <c r="T38" s="419"/>
      <c r="U38" s="534"/>
      <c r="V38" s="535"/>
      <c r="W38" s="419"/>
      <c r="X38" s="419"/>
      <c r="Y38" s="534"/>
      <c r="Z38" s="533"/>
      <c r="AA38" s="419"/>
      <c r="AB38" s="419"/>
      <c r="AC38" s="534"/>
      <c r="AD38" s="535"/>
      <c r="AE38" s="419"/>
      <c r="AF38" s="419"/>
      <c r="AG38" s="534"/>
      <c r="AH38" s="535"/>
      <c r="AI38" s="419"/>
      <c r="AJ38" s="419"/>
      <c r="AK38" s="534"/>
      <c r="AL38" s="533"/>
      <c r="AM38" s="419"/>
      <c r="AN38" s="419"/>
      <c r="AO38" s="534"/>
      <c r="AP38" s="535"/>
      <c r="AQ38" s="419"/>
      <c r="AR38" s="419"/>
      <c r="AS38" s="534"/>
      <c r="AT38" s="535"/>
      <c r="AU38" s="419"/>
      <c r="AV38" s="419"/>
      <c r="AW38" s="534"/>
      <c r="AX38" s="533"/>
      <c r="AY38" s="419"/>
      <c r="AZ38" s="419"/>
      <c r="BA38" s="534"/>
      <c r="BB38" s="535"/>
      <c r="BC38" s="419"/>
      <c r="BD38" s="419"/>
      <c r="BE38" s="534"/>
      <c r="BF38" s="535"/>
      <c r="BG38" s="419"/>
      <c r="BH38" s="419"/>
      <c r="BI38" s="534"/>
      <c r="BJ38" s="533"/>
      <c r="BK38" s="419"/>
      <c r="BL38" s="419"/>
      <c r="BM38" s="534"/>
      <c r="BN38" s="535"/>
      <c r="BO38" s="419"/>
      <c r="BP38" s="419"/>
      <c r="BQ38" s="534"/>
      <c r="BR38" s="535"/>
      <c r="BS38" s="419"/>
      <c r="BT38" s="419"/>
      <c r="BU38" s="534"/>
      <c r="BV38" s="533"/>
      <c r="BW38" s="419"/>
      <c r="BX38" s="419"/>
      <c r="BY38" s="534"/>
      <c r="BZ38" s="535"/>
      <c r="CA38" s="419"/>
      <c r="CB38" s="419"/>
      <c r="CC38" s="534"/>
      <c r="CD38" s="535"/>
      <c r="CE38" s="419"/>
      <c r="CF38" s="419"/>
      <c r="CG38" s="534"/>
      <c r="CH38" s="533"/>
      <c r="CI38" s="419"/>
      <c r="CJ38" s="419"/>
      <c r="CK38" s="534"/>
      <c r="CL38" s="535"/>
      <c r="CM38" s="419"/>
      <c r="CN38" s="419"/>
      <c r="CO38" s="534"/>
      <c r="CP38" s="535"/>
      <c r="CQ38" s="419"/>
      <c r="CR38" s="419"/>
      <c r="CS38" s="534"/>
      <c r="CT38" s="533"/>
      <c r="CU38" s="419"/>
      <c r="CV38" s="419"/>
      <c r="CW38" s="534"/>
      <c r="CX38" s="535"/>
      <c r="CY38" s="419"/>
      <c r="CZ38" s="419"/>
      <c r="DA38" s="534"/>
      <c r="DB38" s="535"/>
      <c r="DC38" s="419"/>
      <c r="DD38" s="419"/>
      <c r="DE38" s="535"/>
      <c r="DF38" s="419"/>
      <c r="DG38" s="419"/>
      <c r="DH38" s="534"/>
      <c r="DI38" s="535"/>
      <c r="DJ38" s="419"/>
      <c r="DK38" s="419"/>
      <c r="DL38" s="534"/>
      <c r="DM38" s="533"/>
      <c r="DN38" s="419"/>
      <c r="DO38" s="419"/>
      <c r="DP38" s="534"/>
      <c r="DQ38" s="535"/>
      <c r="DR38" s="419"/>
      <c r="DS38" s="419"/>
      <c r="DT38" s="534"/>
      <c r="DU38" s="535"/>
      <c r="DV38" s="419"/>
      <c r="DW38" s="419"/>
      <c r="DX38" s="534"/>
      <c r="DY38" s="533"/>
      <c r="DZ38" s="419"/>
      <c r="EA38" s="419"/>
      <c r="EB38" s="534"/>
      <c r="EC38" s="535"/>
      <c r="ED38" s="419"/>
      <c r="EE38" s="419"/>
      <c r="EF38" s="534"/>
      <c r="EG38" s="535"/>
      <c r="EH38" s="419"/>
      <c r="EI38" s="419"/>
      <c r="EJ38" s="534"/>
      <c r="EK38" s="533"/>
      <c r="EL38" s="419"/>
      <c r="EM38" s="419"/>
      <c r="EN38" s="534"/>
      <c r="EO38" s="535"/>
      <c r="EP38" s="419"/>
      <c r="EQ38" s="419"/>
      <c r="ER38" s="534"/>
      <c r="ES38" s="535"/>
      <c r="ET38" s="419"/>
      <c r="EU38" s="419"/>
      <c r="EV38" s="534"/>
      <c r="EW38" s="533"/>
      <c r="EX38" s="419"/>
      <c r="EY38" s="419"/>
      <c r="EZ38" s="534"/>
      <c r="FA38" s="535"/>
      <c r="FB38" s="419"/>
      <c r="FC38" s="419"/>
      <c r="FD38" s="534"/>
      <c r="FE38" s="535"/>
      <c r="FF38" s="419"/>
      <c r="FG38" s="419"/>
      <c r="FH38" s="534"/>
      <c r="FI38" s="533"/>
      <c r="FJ38" s="419"/>
      <c r="FK38" s="419"/>
      <c r="FL38" s="534"/>
      <c r="FM38" s="535"/>
      <c r="FN38" s="419"/>
      <c r="FO38" s="419"/>
      <c r="FP38" s="534"/>
      <c r="FQ38" s="535"/>
      <c r="FR38" s="419"/>
      <c r="FS38" s="419"/>
      <c r="FT38" s="534"/>
      <c r="FU38" s="533"/>
      <c r="FV38" s="419"/>
      <c r="FW38" s="419"/>
      <c r="FX38" s="534"/>
      <c r="FY38" s="535"/>
      <c r="FZ38" s="419"/>
      <c r="GA38" s="419"/>
      <c r="GB38" s="534"/>
      <c r="GC38" s="535"/>
      <c r="GD38" s="419"/>
      <c r="GE38" s="419"/>
      <c r="GF38" s="534"/>
      <c r="GG38" s="533"/>
      <c r="GH38" s="419"/>
      <c r="GI38" s="419"/>
      <c r="GJ38" s="534"/>
      <c r="GK38" s="535"/>
      <c r="GL38" s="419"/>
      <c r="GM38" s="419"/>
      <c r="GN38" s="534"/>
      <c r="GO38" s="535"/>
      <c r="GP38" s="419"/>
      <c r="GQ38" s="419"/>
      <c r="GR38" s="534"/>
      <c r="GS38" s="533"/>
      <c r="GT38" s="419"/>
      <c r="GU38" s="419"/>
      <c r="GV38" s="534"/>
      <c r="GW38" s="535"/>
      <c r="GX38" s="419"/>
      <c r="GY38" s="419"/>
      <c r="GZ38" s="534"/>
      <c r="HA38" s="535"/>
      <c r="HB38" s="419"/>
      <c r="HC38" s="419"/>
      <c r="HD38" s="534"/>
      <c r="HE38" s="533"/>
      <c r="HF38" s="419"/>
      <c r="HG38" s="419"/>
      <c r="HH38" s="534"/>
      <c r="HI38" s="535"/>
      <c r="HJ38" s="419"/>
      <c r="HK38" s="419"/>
      <c r="HL38" s="534"/>
      <c r="HM38" s="535"/>
      <c r="HN38" s="419"/>
      <c r="HO38" s="419"/>
      <c r="HP38" s="534"/>
      <c r="HQ38" s="533"/>
      <c r="HR38" s="419"/>
      <c r="HS38" s="419"/>
      <c r="HT38" s="534"/>
      <c r="HU38" s="535"/>
      <c r="HV38" s="419"/>
      <c r="HW38" s="419"/>
      <c r="HX38" s="534"/>
      <c r="HY38" s="535"/>
      <c r="HZ38" s="419"/>
      <c r="IA38" s="419"/>
      <c r="IB38" s="534"/>
      <c r="IC38" s="533"/>
      <c r="ID38" s="419"/>
      <c r="IE38" s="419"/>
      <c r="IF38" s="534"/>
    </row>
    <row r="39" spans="1:240" s="536" customFormat="1" ht="18" customHeight="1">
      <c r="A39" s="206" t="s">
        <v>541</v>
      </c>
      <c r="B39" s="122">
        <v>54</v>
      </c>
      <c r="C39" s="89">
        <v>230</v>
      </c>
      <c r="D39" s="329">
        <v>0</v>
      </c>
      <c r="E39" s="584">
        <v>0</v>
      </c>
      <c r="F39" s="89"/>
      <c r="G39" s="89">
        <v>1517338</v>
      </c>
      <c r="H39" s="89">
        <v>1517339</v>
      </c>
      <c r="I39" s="583">
        <f t="shared" si="7"/>
        <v>99.99993409514947</v>
      </c>
      <c r="J39" s="89"/>
      <c r="K39" s="329">
        <v>0</v>
      </c>
      <c r="L39" s="329">
        <v>0</v>
      </c>
      <c r="M39" s="584">
        <v>0</v>
      </c>
      <c r="N39" s="533"/>
      <c r="O39" s="419"/>
      <c r="P39" s="419"/>
      <c r="Q39" s="534"/>
      <c r="R39" s="535"/>
      <c r="S39" s="419"/>
      <c r="T39" s="419"/>
      <c r="U39" s="534"/>
      <c r="V39" s="535"/>
      <c r="W39" s="419"/>
      <c r="X39" s="419"/>
      <c r="Y39" s="534"/>
      <c r="Z39" s="533"/>
      <c r="AA39" s="419"/>
      <c r="AB39" s="419"/>
      <c r="AC39" s="534"/>
      <c r="AD39" s="535"/>
      <c r="AE39" s="419"/>
      <c r="AF39" s="419"/>
      <c r="AG39" s="534"/>
      <c r="AH39" s="535"/>
      <c r="AI39" s="419"/>
      <c r="AJ39" s="419"/>
      <c r="AK39" s="534"/>
      <c r="AL39" s="533"/>
      <c r="AM39" s="419"/>
      <c r="AN39" s="419"/>
      <c r="AO39" s="534"/>
      <c r="AP39" s="535"/>
      <c r="AQ39" s="419"/>
      <c r="AR39" s="419"/>
      <c r="AS39" s="534"/>
      <c r="AT39" s="535"/>
      <c r="AU39" s="419"/>
      <c r="AV39" s="419"/>
      <c r="AW39" s="534"/>
      <c r="AX39" s="533"/>
      <c r="AY39" s="419"/>
      <c r="AZ39" s="419"/>
      <c r="BA39" s="534"/>
      <c r="BB39" s="535"/>
      <c r="BC39" s="419"/>
      <c r="BD39" s="419"/>
      <c r="BE39" s="534"/>
      <c r="BF39" s="535"/>
      <c r="BG39" s="419"/>
      <c r="BH39" s="419"/>
      <c r="BI39" s="534"/>
      <c r="BJ39" s="533"/>
      <c r="BK39" s="419"/>
      <c r="BL39" s="419"/>
      <c r="BM39" s="534"/>
      <c r="BN39" s="535"/>
      <c r="BO39" s="419"/>
      <c r="BP39" s="419"/>
      <c r="BQ39" s="534"/>
      <c r="BR39" s="535"/>
      <c r="BS39" s="419"/>
      <c r="BT39" s="419"/>
      <c r="BU39" s="534"/>
      <c r="BV39" s="533"/>
      <c r="BW39" s="419"/>
      <c r="BX39" s="419"/>
      <c r="BY39" s="534"/>
      <c r="BZ39" s="535"/>
      <c r="CA39" s="419"/>
      <c r="CB39" s="419"/>
      <c r="CC39" s="534"/>
      <c r="CD39" s="535"/>
      <c r="CE39" s="419"/>
      <c r="CF39" s="419"/>
      <c r="CG39" s="534"/>
      <c r="CH39" s="533"/>
      <c r="CI39" s="419"/>
      <c r="CJ39" s="419"/>
      <c r="CK39" s="534"/>
      <c r="CL39" s="535"/>
      <c r="CM39" s="419"/>
      <c r="CN39" s="419"/>
      <c r="CO39" s="534"/>
      <c r="CP39" s="535"/>
      <c r="CQ39" s="419"/>
      <c r="CR39" s="419"/>
      <c r="CS39" s="534"/>
      <c r="CT39" s="533"/>
      <c r="CU39" s="419"/>
      <c r="CV39" s="419"/>
      <c r="CW39" s="534"/>
      <c r="CX39" s="535"/>
      <c r="CY39" s="419"/>
      <c r="CZ39" s="419"/>
      <c r="DA39" s="534"/>
      <c r="DB39" s="535"/>
      <c r="DC39" s="419"/>
      <c r="DD39" s="419"/>
      <c r="DE39" s="535"/>
      <c r="DF39" s="419"/>
      <c r="DG39" s="419"/>
      <c r="DH39" s="534"/>
      <c r="DI39" s="535"/>
      <c r="DJ39" s="419"/>
      <c r="DK39" s="419"/>
      <c r="DL39" s="534"/>
      <c r="DM39" s="533"/>
      <c r="DN39" s="419"/>
      <c r="DO39" s="419"/>
      <c r="DP39" s="534"/>
      <c r="DQ39" s="535"/>
      <c r="DR39" s="419"/>
      <c r="DS39" s="419"/>
      <c r="DT39" s="534"/>
      <c r="DU39" s="535"/>
      <c r="DV39" s="419"/>
      <c r="DW39" s="419"/>
      <c r="DX39" s="534"/>
      <c r="DY39" s="533"/>
      <c r="DZ39" s="419"/>
      <c r="EA39" s="419"/>
      <c r="EB39" s="534"/>
      <c r="EC39" s="535"/>
      <c r="ED39" s="419"/>
      <c r="EE39" s="419"/>
      <c r="EF39" s="534"/>
      <c r="EG39" s="535"/>
      <c r="EH39" s="419"/>
      <c r="EI39" s="419"/>
      <c r="EJ39" s="534"/>
      <c r="EK39" s="533"/>
      <c r="EL39" s="419"/>
      <c r="EM39" s="419"/>
      <c r="EN39" s="534"/>
      <c r="EO39" s="535"/>
      <c r="EP39" s="419"/>
      <c r="EQ39" s="419"/>
      <c r="ER39" s="534"/>
      <c r="ES39" s="535"/>
      <c r="ET39" s="419"/>
      <c r="EU39" s="419"/>
      <c r="EV39" s="534"/>
      <c r="EW39" s="533"/>
      <c r="EX39" s="419"/>
      <c r="EY39" s="419"/>
      <c r="EZ39" s="534"/>
      <c r="FA39" s="535"/>
      <c r="FB39" s="419"/>
      <c r="FC39" s="419"/>
      <c r="FD39" s="534"/>
      <c r="FE39" s="535"/>
      <c r="FF39" s="419"/>
      <c r="FG39" s="419"/>
      <c r="FH39" s="534"/>
      <c r="FI39" s="533"/>
      <c r="FJ39" s="419"/>
      <c r="FK39" s="419"/>
      <c r="FL39" s="534"/>
      <c r="FM39" s="535"/>
      <c r="FN39" s="419"/>
      <c r="FO39" s="419"/>
      <c r="FP39" s="534"/>
      <c r="FQ39" s="535"/>
      <c r="FR39" s="419"/>
      <c r="FS39" s="419"/>
      <c r="FT39" s="534"/>
      <c r="FU39" s="533"/>
      <c r="FV39" s="419"/>
      <c r="FW39" s="419"/>
      <c r="FX39" s="534"/>
      <c r="FY39" s="535"/>
      <c r="FZ39" s="419"/>
      <c r="GA39" s="419"/>
      <c r="GB39" s="534"/>
      <c r="GC39" s="535"/>
      <c r="GD39" s="419"/>
      <c r="GE39" s="419"/>
      <c r="GF39" s="534"/>
      <c r="GG39" s="533"/>
      <c r="GH39" s="419"/>
      <c r="GI39" s="419"/>
      <c r="GJ39" s="534"/>
      <c r="GK39" s="535"/>
      <c r="GL39" s="419"/>
      <c r="GM39" s="419"/>
      <c r="GN39" s="534"/>
      <c r="GO39" s="535"/>
      <c r="GP39" s="419"/>
      <c r="GQ39" s="419"/>
      <c r="GR39" s="534"/>
      <c r="GS39" s="533"/>
      <c r="GT39" s="419"/>
      <c r="GU39" s="419"/>
      <c r="GV39" s="534"/>
      <c r="GW39" s="535"/>
      <c r="GX39" s="419"/>
      <c r="GY39" s="419"/>
      <c r="GZ39" s="534"/>
      <c r="HA39" s="535"/>
      <c r="HB39" s="419"/>
      <c r="HC39" s="419"/>
      <c r="HD39" s="534"/>
      <c r="HE39" s="533"/>
      <c r="HF39" s="419"/>
      <c r="HG39" s="419"/>
      <c r="HH39" s="534"/>
      <c r="HI39" s="535"/>
      <c r="HJ39" s="419"/>
      <c r="HK39" s="419"/>
      <c r="HL39" s="534"/>
      <c r="HM39" s="535"/>
      <c r="HN39" s="419"/>
      <c r="HO39" s="419"/>
      <c r="HP39" s="534"/>
      <c r="HQ39" s="533"/>
      <c r="HR39" s="419"/>
      <c r="HS39" s="419"/>
      <c r="HT39" s="534"/>
      <c r="HU39" s="535"/>
      <c r="HV39" s="419"/>
      <c r="HW39" s="419"/>
      <c r="HX39" s="534"/>
      <c r="HY39" s="535"/>
      <c r="HZ39" s="419"/>
      <c r="IA39" s="419"/>
      <c r="IB39" s="534"/>
      <c r="IC39" s="533"/>
      <c r="ID39" s="419"/>
      <c r="IE39" s="419"/>
      <c r="IF39" s="534"/>
    </row>
    <row r="40" spans="1:240" s="419" customFormat="1" ht="18" customHeight="1">
      <c r="A40" s="206" t="s">
        <v>2653</v>
      </c>
      <c r="B40" s="122">
        <v>55</v>
      </c>
      <c r="C40" s="329">
        <v>0</v>
      </c>
      <c r="D40" s="329">
        <v>0</v>
      </c>
      <c r="E40" s="584">
        <v>0</v>
      </c>
      <c r="F40" s="89"/>
      <c r="G40" s="89">
        <v>1696204</v>
      </c>
      <c r="H40" s="89">
        <v>1696204</v>
      </c>
      <c r="I40" s="583">
        <f t="shared" si="7"/>
        <v>100</v>
      </c>
      <c r="J40" s="89"/>
      <c r="K40" s="89">
        <v>11743</v>
      </c>
      <c r="L40" s="89">
        <v>11743</v>
      </c>
      <c r="M40" s="583">
        <f t="shared" si="8"/>
        <v>100</v>
      </c>
      <c r="N40" s="537"/>
    </row>
    <row r="41" spans="1:240" s="419" customFormat="1" ht="18" customHeight="1">
      <c r="A41" s="574" t="s">
        <v>2577</v>
      </c>
      <c r="B41" s="122">
        <v>65</v>
      </c>
      <c r="C41" s="89">
        <v>897892</v>
      </c>
      <c r="D41" s="89">
        <v>1699000</v>
      </c>
      <c r="E41" s="583">
        <f t="shared" si="6"/>
        <v>52.848263684520305</v>
      </c>
      <c r="F41" s="89"/>
      <c r="G41" s="89">
        <v>21547907</v>
      </c>
      <c r="H41" s="89">
        <v>21547908</v>
      </c>
      <c r="I41" s="583">
        <f t="shared" si="7"/>
        <v>99.999995359178257</v>
      </c>
      <c r="J41" s="89"/>
      <c r="K41" s="89">
        <v>1690689</v>
      </c>
      <c r="L41" s="89">
        <v>4000000</v>
      </c>
      <c r="M41" s="583">
        <f t="shared" si="8"/>
        <v>42.267225000000003</v>
      </c>
      <c r="N41" s="537"/>
    </row>
    <row r="42" spans="1:240" s="419" customFormat="1" ht="18" customHeight="1">
      <c r="A42" s="206" t="s">
        <v>548</v>
      </c>
      <c r="B42" s="122">
        <v>59</v>
      </c>
      <c r="C42" s="89">
        <v>912835</v>
      </c>
      <c r="D42" s="89">
        <v>2220000</v>
      </c>
      <c r="E42" s="583">
        <f t="shared" si="6"/>
        <v>41.118693693693693</v>
      </c>
      <c r="F42" s="89"/>
      <c r="G42" s="89">
        <v>1454050</v>
      </c>
      <c r="H42" s="89">
        <v>1807687</v>
      </c>
      <c r="I42" s="583">
        <f t="shared" si="7"/>
        <v>80.437044687492914</v>
      </c>
      <c r="J42" s="89"/>
      <c r="K42" s="89">
        <v>3729</v>
      </c>
      <c r="L42" s="89">
        <v>292000</v>
      </c>
      <c r="M42" s="583">
        <f t="shared" si="8"/>
        <v>1.2770547945205479</v>
      </c>
    </row>
    <row r="43" spans="1:240" s="699" customFormat="1" ht="18" customHeight="1">
      <c r="A43" s="206" t="s">
        <v>2618</v>
      </c>
      <c r="B43" s="206">
        <v>60</v>
      </c>
      <c r="C43" s="89">
        <v>173662262</v>
      </c>
      <c r="D43" s="89">
        <v>221926000</v>
      </c>
      <c r="E43" s="583">
        <f t="shared" si="6"/>
        <v>78.252328253561998</v>
      </c>
      <c r="F43" s="89"/>
      <c r="G43" s="89">
        <v>1866584896</v>
      </c>
      <c r="H43" s="89">
        <v>1675428327</v>
      </c>
      <c r="I43" s="583">
        <f t="shared" si="7"/>
        <v>111.40941488928281</v>
      </c>
      <c r="J43" s="89"/>
      <c r="K43" s="89">
        <v>33111782</v>
      </c>
      <c r="L43" s="89">
        <v>39492301</v>
      </c>
      <c r="M43" s="583">
        <f t="shared" si="8"/>
        <v>83.843638282813657</v>
      </c>
    </row>
    <row r="44" spans="1:240" s="419" customFormat="1" ht="18" hidden="1" customHeight="1">
      <c r="A44" s="558" t="s">
        <v>1466</v>
      </c>
      <c r="B44" s="206">
        <v>61</v>
      </c>
      <c r="C44" s="89"/>
      <c r="D44" s="89"/>
      <c r="E44" s="583" t="e">
        <f t="shared" si="6"/>
        <v>#DIV/0!</v>
      </c>
      <c r="F44" s="89"/>
      <c r="G44" s="89"/>
      <c r="H44" s="89"/>
      <c r="I44" s="583" t="e">
        <f t="shared" si="7"/>
        <v>#DIV/0!</v>
      </c>
      <c r="J44" s="89"/>
      <c r="K44" s="89"/>
      <c r="L44" s="89"/>
      <c r="M44" s="583" t="e">
        <f t="shared" si="8"/>
        <v>#DIV/0!</v>
      </c>
    </row>
    <row r="45" spans="1:240" s="419" customFormat="1" ht="18" customHeight="1">
      <c r="A45" s="525" t="s">
        <v>562</v>
      </c>
      <c r="B45" s="122">
        <v>62</v>
      </c>
      <c r="C45" s="89">
        <v>2034699810</v>
      </c>
      <c r="D45" s="89">
        <v>1915970000</v>
      </c>
      <c r="E45" s="583">
        <f t="shared" si="6"/>
        <v>106.19685120330693</v>
      </c>
      <c r="F45" s="89"/>
      <c r="G45" s="329">
        <v>0</v>
      </c>
      <c r="H45" s="329">
        <v>0</v>
      </c>
      <c r="I45" s="584">
        <v>0</v>
      </c>
      <c r="J45" s="89"/>
      <c r="K45" s="329">
        <v>0</v>
      </c>
      <c r="L45" s="329">
        <v>0</v>
      </c>
      <c r="M45" s="584">
        <v>0</v>
      </c>
    </row>
    <row r="46" spans="1:240" s="419" customFormat="1" ht="18" customHeight="1">
      <c r="A46" s="206" t="s">
        <v>565</v>
      </c>
      <c r="B46" s="122">
        <v>66</v>
      </c>
      <c r="C46" s="89">
        <v>307544</v>
      </c>
      <c r="D46" s="89">
        <v>500000</v>
      </c>
      <c r="E46" s="583">
        <f t="shared" si="6"/>
        <v>61.508799999999994</v>
      </c>
      <c r="F46" s="89"/>
      <c r="G46" s="89">
        <v>7025556</v>
      </c>
      <c r="H46" s="89">
        <v>7025556</v>
      </c>
      <c r="I46" s="583">
        <f t="shared" si="7"/>
        <v>100</v>
      </c>
      <c r="J46" s="89"/>
      <c r="K46" s="89">
        <v>5660716</v>
      </c>
      <c r="L46" s="89">
        <v>5660716</v>
      </c>
      <c r="M46" s="583">
        <f t="shared" si="8"/>
        <v>100</v>
      </c>
      <c r="N46" s="532"/>
    </row>
    <row r="47" spans="1:240" s="419" customFormat="1" ht="18" customHeight="1">
      <c r="A47" s="206" t="s">
        <v>594</v>
      </c>
      <c r="B47" s="122">
        <v>67</v>
      </c>
      <c r="C47" s="329">
        <v>0</v>
      </c>
      <c r="D47" s="329">
        <v>0</v>
      </c>
      <c r="E47" s="584">
        <v>0</v>
      </c>
      <c r="F47" s="89"/>
      <c r="G47" s="89">
        <v>1904029</v>
      </c>
      <c r="H47" s="89">
        <v>1904030</v>
      </c>
      <c r="I47" s="583">
        <f t="shared" si="7"/>
        <v>99.999947479819113</v>
      </c>
      <c r="J47" s="89"/>
      <c r="K47" s="89">
        <v>626396</v>
      </c>
      <c r="L47" s="89">
        <v>811000</v>
      </c>
      <c r="M47" s="583">
        <f t="shared" si="8"/>
        <v>77.23748458692971</v>
      </c>
      <c r="N47" s="532"/>
    </row>
    <row r="48" spans="1:240" s="419" customFormat="1" ht="18" customHeight="1">
      <c r="A48" s="206" t="s">
        <v>567</v>
      </c>
      <c r="B48" s="122">
        <v>68</v>
      </c>
      <c r="C48" s="329">
        <v>0</v>
      </c>
      <c r="D48" s="329">
        <v>0</v>
      </c>
      <c r="E48" s="584">
        <v>0</v>
      </c>
      <c r="F48" s="89"/>
      <c r="G48" s="89">
        <v>3995030</v>
      </c>
      <c r="H48" s="89">
        <v>3995030</v>
      </c>
      <c r="I48" s="583">
        <f t="shared" si="7"/>
        <v>100</v>
      </c>
      <c r="J48" s="89"/>
      <c r="K48" s="89">
        <v>372391</v>
      </c>
      <c r="L48" s="89">
        <v>643391</v>
      </c>
      <c r="M48" s="583">
        <f t="shared" si="8"/>
        <v>57.879423243408759</v>
      </c>
      <c r="N48" s="532"/>
    </row>
    <row r="49" spans="1:13" s="419" customFormat="1" ht="18" customHeight="1">
      <c r="A49" s="206" t="s">
        <v>610</v>
      </c>
      <c r="B49" s="122">
        <v>69</v>
      </c>
      <c r="C49" s="89">
        <v>223</v>
      </c>
      <c r="D49" s="329">
        <v>0</v>
      </c>
      <c r="E49" s="584">
        <v>0</v>
      </c>
      <c r="F49" s="89"/>
      <c r="G49" s="89">
        <v>3523441</v>
      </c>
      <c r="H49" s="89">
        <v>3523441</v>
      </c>
      <c r="I49" s="583">
        <f t="shared" si="7"/>
        <v>100</v>
      </c>
      <c r="J49" s="89"/>
      <c r="K49" s="329">
        <v>0</v>
      </c>
      <c r="L49" s="329">
        <v>0</v>
      </c>
      <c r="M49" s="584">
        <v>0</v>
      </c>
    </row>
    <row r="50" spans="1:13" s="419" customFormat="1" ht="18" customHeight="1">
      <c r="A50" s="206" t="s">
        <v>1467</v>
      </c>
      <c r="B50" s="122">
        <v>72</v>
      </c>
      <c r="C50" s="89">
        <v>560</v>
      </c>
      <c r="D50" s="329">
        <v>0</v>
      </c>
      <c r="E50" s="584">
        <v>0</v>
      </c>
      <c r="F50" s="89"/>
      <c r="G50" s="89">
        <v>5595648</v>
      </c>
      <c r="H50" s="89">
        <v>5638000</v>
      </c>
      <c r="I50" s="583">
        <f t="shared" si="7"/>
        <v>99.248811635331677</v>
      </c>
      <c r="J50" s="89"/>
      <c r="K50" s="89">
        <v>135500</v>
      </c>
      <c r="L50" s="89">
        <v>135500</v>
      </c>
      <c r="M50" s="583">
        <f t="shared" si="8"/>
        <v>100</v>
      </c>
    </row>
    <row r="51" spans="1:13" s="419" customFormat="1" ht="18" hidden="1" customHeight="1">
      <c r="A51" s="206" t="s">
        <v>571</v>
      </c>
      <c r="B51" s="122">
        <v>71</v>
      </c>
      <c r="C51" s="89"/>
      <c r="D51" s="89"/>
      <c r="E51" s="584">
        <v>0</v>
      </c>
      <c r="F51" s="89"/>
      <c r="G51" s="89"/>
      <c r="H51" s="89"/>
      <c r="I51" s="583" t="e">
        <f t="shared" si="7"/>
        <v>#DIV/0!</v>
      </c>
      <c r="J51" s="89"/>
      <c r="K51" s="89"/>
      <c r="L51" s="89"/>
      <c r="M51" s="584">
        <v>0</v>
      </c>
    </row>
    <row r="52" spans="1:13" s="419" customFormat="1" ht="18" customHeight="1">
      <c r="A52" s="207" t="s">
        <v>1468</v>
      </c>
      <c r="B52" s="122">
        <v>73</v>
      </c>
      <c r="C52" s="89">
        <v>2812786</v>
      </c>
      <c r="D52" s="89">
        <v>6326000</v>
      </c>
      <c r="E52" s="583">
        <f t="shared" si="6"/>
        <v>44.46389503635789</v>
      </c>
      <c r="F52" s="89"/>
      <c r="G52" s="89">
        <v>13639123</v>
      </c>
      <c r="H52" s="89">
        <v>13639123</v>
      </c>
      <c r="I52" s="583">
        <f t="shared" si="7"/>
        <v>100</v>
      </c>
      <c r="J52" s="89"/>
      <c r="K52" s="89">
        <v>5536498</v>
      </c>
      <c r="L52" s="89">
        <v>5536498</v>
      </c>
      <c r="M52" s="583">
        <f t="shared" si="8"/>
        <v>100</v>
      </c>
    </row>
    <row r="53" spans="1:13" s="419" customFormat="1" ht="18" customHeight="1">
      <c r="A53" s="206" t="s">
        <v>580</v>
      </c>
      <c r="B53" s="122">
        <v>75</v>
      </c>
      <c r="C53" s="329">
        <v>0</v>
      </c>
      <c r="D53" s="329">
        <v>0</v>
      </c>
      <c r="E53" s="584">
        <v>0</v>
      </c>
      <c r="F53" s="89"/>
      <c r="G53" s="89">
        <v>10462204</v>
      </c>
      <c r="H53" s="89">
        <v>10462207</v>
      </c>
      <c r="I53" s="583">
        <f t="shared" si="7"/>
        <v>99.999971325361841</v>
      </c>
      <c r="J53" s="89"/>
      <c r="K53" s="89">
        <v>8218175</v>
      </c>
      <c r="L53" s="89">
        <v>8218175</v>
      </c>
      <c r="M53" s="583">
        <f t="shared" si="8"/>
        <v>100</v>
      </c>
    </row>
    <row r="54" spans="1:13" s="419" customFormat="1" ht="18" customHeight="1">
      <c r="A54" s="206" t="s">
        <v>582</v>
      </c>
      <c r="B54" s="122">
        <v>76</v>
      </c>
      <c r="C54" s="89">
        <v>440</v>
      </c>
      <c r="D54" s="329">
        <v>0</v>
      </c>
      <c r="E54" s="584">
        <v>0</v>
      </c>
      <c r="F54" s="89"/>
      <c r="G54" s="89">
        <v>15286867</v>
      </c>
      <c r="H54" s="89">
        <v>15286868</v>
      </c>
      <c r="I54" s="583">
        <f t="shared" si="7"/>
        <v>99.999993458437658</v>
      </c>
      <c r="J54" s="89"/>
      <c r="K54" s="89">
        <v>69749</v>
      </c>
      <c r="L54" s="89">
        <v>101105</v>
      </c>
      <c r="M54" s="583">
        <f t="shared" si="8"/>
        <v>68.986696998170217</v>
      </c>
    </row>
    <row r="55" spans="1:13" s="419" customFormat="1" ht="18" customHeight="1">
      <c r="A55" s="206" t="s">
        <v>586</v>
      </c>
      <c r="B55" s="122">
        <v>78</v>
      </c>
      <c r="C55" s="89">
        <v>17271015</v>
      </c>
      <c r="D55" s="89">
        <v>20875000</v>
      </c>
      <c r="E55" s="583">
        <f t="shared" si="6"/>
        <v>82.735401197604787</v>
      </c>
      <c r="F55" s="89"/>
      <c r="G55" s="89">
        <v>5119527</v>
      </c>
      <c r="H55" s="89">
        <v>5119527</v>
      </c>
      <c r="I55" s="583">
        <f t="shared" si="7"/>
        <v>100</v>
      </c>
      <c r="J55" s="89"/>
      <c r="K55" s="89">
        <v>490670</v>
      </c>
      <c r="L55" s="89">
        <v>985600</v>
      </c>
      <c r="M55" s="583">
        <f t="shared" si="8"/>
        <v>49.783887987012989</v>
      </c>
    </row>
    <row r="56" spans="1:13" s="419" customFormat="1" ht="18" customHeight="1">
      <c r="A56" s="206" t="s">
        <v>612</v>
      </c>
      <c r="B56" s="122">
        <v>80</v>
      </c>
      <c r="C56" s="89">
        <v>200</v>
      </c>
      <c r="D56" s="329">
        <v>0</v>
      </c>
      <c r="E56" s="584">
        <v>0</v>
      </c>
      <c r="F56" s="89"/>
      <c r="G56" s="89">
        <v>1110666</v>
      </c>
      <c r="H56" s="89">
        <v>1120000</v>
      </c>
      <c r="I56" s="583">
        <f t="shared" si="7"/>
        <v>99.166607142857146</v>
      </c>
      <c r="J56" s="89"/>
      <c r="K56" s="329">
        <v>0</v>
      </c>
      <c r="L56" s="329">
        <v>0</v>
      </c>
      <c r="M56" s="584">
        <v>0</v>
      </c>
    </row>
    <row r="57" spans="1:13" s="419" customFormat="1" ht="18" customHeight="1">
      <c r="A57" s="206" t="s">
        <v>590</v>
      </c>
      <c r="B57" s="122">
        <v>81</v>
      </c>
      <c r="C57" s="89">
        <v>483</v>
      </c>
      <c r="D57" s="329">
        <v>0</v>
      </c>
      <c r="E57" s="584">
        <v>0</v>
      </c>
      <c r="F57" s="89"/>
      <c r="G57" s="89">
        <v>8945052</v>
      </c>
      <c r="H57" s="89">
        <v>8945053</v>
      </c>
      <c r="I57" s="583">
        <f t="shared" si="7"/>
        <v>99.999988820636389</v>
      </c>
      <c r="J57" s="89"/>
      <c r="K57" s="89">
        <v>1070239</v>
      </c>
      <c r="L57" s="89">
        <v>1192300</v>
      </c>
      <c r="M57" s="583">
        <f t="shared" si="8"/>
        <v>89.762559758450053</v>
      </c>
    </row>
    <row r="58" spans="1:13" s="419" customFormat="1" ht="18" customHeight="1">
      <c r="A58" s="206" t="s">
        <v>592</v>
      </c>
      <c r="B58" s="122">
        <v>83</v>
      </c>
      <c r="C58" s="89">
        <v>100025755</v>
      </c>
      <c r="D58" s="89">
        <v>110000000</v>
      </c>
      <c r="E58" s="583">
        <f t="shared" si="6"/>
        <v>90.932504545454535</v>
      </c>
      <c r="F58" s="89"/>
      <c r="G58" s="89">
        <v>18392576</v>
      </c>
      <c r="H58" s="89">
        <v>18392577</v>
      </c>
      <c r="I58" s="583">
        <f t="shared" si="7"/>
        <v>99.999994563023989</v>
      </c>
      <c r="J58" s="89"/>
      <c r="K58" s="89">
        <v>69643</v>
      </c>
      <c r="L58" s="89">
        <v>1002800</v>
      </c>
      <c r="M58" s="583">
        <f t="shared" si="8"/>
        <v>6.9448544076585561</v>
      </c>
    </row>
    <row r="59" spans="1:13" s="419" customFormat="1" ht="18" customHeight="1">
      <c r="A59" s="206" t="s">
        <v>2616</v>
      </c>
      <c r="B59" s="122">
        <v>84</v>
      </c>
      <c r="C59" s="329">
        <v>0</v>
      </c>
      <c r="D59" s="329">
        <v>0</v>
      </c>
      <c r="E59" s="584">
        <v>0</v>
      </c>
      <c r="F59" s="89"/>
      <c r="G59" s="89">
        <v>34770727</v>
      </c>
      <c r="H59" s="89">
        <v>33101617</v>
      </c>
      <c r="I59" s="583">
        <f t="shared" si="7"/>
        <v>105.04238206852554</v>
      </c>
      <c r="J59" s="89"/>
      <c r="K59" s="329">
        <v>0</v>
      </c>
      <c r="L59" s="329">
        <v>0</v>
      </c>
      <c r="M59" s="584">
        <v>0</v>
      </c>
    </row>
    <row r="60" spans="1:13" s="419" customFormat="1" ht="18" customHeight="1">
      <c r="A60" s="206" t="s">
        <v>2623</v>
      </c>
      <c r="B60" s="122">
        <v>85</v>
      </c>
      <c r="C60" s="329">
        <v>2098124</v>
      </c>
      <c r="D60" s="329">
        <v>3267000</v>
      </c>
      <c r="E60" s="698">
        <f t="shared" si="6"/>
        <v>64.221732476277921</v>
      </c>
      <c r="F60" s="89"/>
      <c r="G60" s="89">
        <v>2788595</v>
      </c>
      <c r="H60" s="89">
        <v>2788596</v>
      </c>
      <c r="I60" s="583">
        <f t="shared" si="7"/>
        <v>99.99996413966025</v>
      </c>
      <c r="J60" s="89"/>
      <c r="K60" s="329">
        <v>1230089</v>
      </c>
      <c r="L60" s="329">
        <v>1446345</v>
      </c>
      <c r="M60" s="698">
        <f t="shared" si="8"/>
        <v>85.04810401391093</v>
      </c>
    </row>
    <row r="61" spans="1:13" s="419" customFormat="1" ht="18" customHeight="1">
      <c r="A61" s="206" t="s">
        <v>1469</v>
      </c>
      <c r="B61" s="122">
        <v>86</v>
      </c>
      <c r="C61" s="329">
        <v>0</v>
      </c>
      <c r="D61" s="329">
        <v>0</v>
      </c>
      <c r="E61" s="584">
        <v>0</v>
      </c>
      <c r="F61" s="89"/>
      <c r="G61" s="89">
        <v>2189956</v>
      </c>
      <c r="H61" s="89">
        <v>3016000</v>
      </c>
      <c r="I61" s="583">
        <f t="shared" si="7"/>
        <v>72.611273209549083</v>
      </c>
      <c r="J61" s="89"/>
      <c r="K61" s="89">
        <v>210913</v>
      </c>
      <c r="L61" s="89">
        <v>440900</v>
      </c>
      <c r="M61" s="583">
        <f t="shared" si="8"/>
        <v>47.836924472669537</v>
      </c>
    </row>
    <row r="62" spans="1:13" s="419" customFormat="1" ht="18" customHeight="1">
      <c r="A62" s="206" t="s">
        <v>2617</v>
      </c>
      <c r="B62" s="122">
        <v>88</v>
      </c>
      <c r="C62" s="329">
        <v>0</v>
      </c>
      <c r="D62" s="329">
        <v>0</v>
      </c>
      <c r="E62" s="584">
        <v>0</v>
      </c>
      <c r="F62" s="89"/>
      <c r="G62" s="89">
        <v>41263563</v>
      </c>
      <c r="H62" s="89">
        <v>36164150</v>
      </c>
      <c r="I62" s="583">
        <f t="shared" si="7"/>
        <v>114.1007406506167</v>
      </c>
      <c r="J62" s="89"/>
      <c r="K62" s="329">
        <v>0</v>
      </c>
      <c r="L62" s="329">
        <v>0</v>
      </c>
      <c r="M62" s="584">
        <v>0</v>
      </c>
    </row>
    <row r="63" spans="1:13" s="419" customFormat="1" ht="18" customHeight="1">
      <c r="A63" s="206" t="s">
        <v>602</v>
      </c>
      <c r="B63" s="122">
        <v>89</v>
      </c>
      <c r="C63" s="89">
        <v>2856305</v>
      </c>
      <c r="D63" s="89">
        <v>3767000</v>
      </c>
      <c r="E63" s="583">
        <f t="shared" si="6"/>
        <v>75.82439607114415</v>
      </c>
      <c r="F63" s="89"/>
      <c r="G63" s="89">
        <v>3009582</v>
      </c>
      <c r="H63" s="89">
        <v>3009582</v>
      </c>
      <c r="I63" s="583">
        <f t="shared" si="7"/>
        <v>100</v>
      </c>
      <c r="J63" s="89"/>
      <c r="K63" s="329">
        <v>0</v>
      </c>
      <c r="L63" s="329">
        <v>0</v>
      </c>
      <c r="M63" s="584">
        <v>0</v>
      </c>
    </row>
    <row r="64" spans="1:13" s="419" customFormat="1" ht="18" customHeight="1">
      <c r="A64" s="206" t="s">
        <v>1470</v>
      </c>
      <c r="B64" s="122"/>
      <c r="C64" s="89">
        <v>666603798</v>
      </c>
      <c r="D64" s="89">
        <v>602896000</v>
      </c>
      <c r="E64" s="583">
        <f t="shared" si="6"/>
        <v>110.56696312465168</v>
      </c>
      <c r="F64" s="89"/>
      <c r="G64" s="89">
        <v>5706928</v>
      </c>
      <c r="H64" s="89">
        <v>5811634</v>
      </c>
      <c r="I64" s="583">
        <f t="shared" si="7"/>
        <v>98.198338023351099</v>
      </c>
      <c r="J64" s="89"/>
      <c r="K64" s="89">
        <v>1238692</v>
      </c>
      <c r="L64" s="89">
        <v>1280771</v>
      </c>
      <c r="M64" s="583">
        <f t="shared" si="8"/>
        <v>96.71455709100222</v>
      </c>
    </row>
    <row r="65" spans="1:14" s="419" customFormat="1" ht="18" customHeight="1">
      <c r="A65" s="206" t="s">
        <v>1471</v>
      </c>
      <c r="B65" s="122">
        <v>92</v>
      </c>
      <c r="C65" s="89">
        <v>15133</v>
      </c>
      <c r="D65" s="329">
        <v>0</v>
      </c>
      <c r="E65" s="584">
        <v>0</v>
      </c>
      <c r="F65" s="89"/>
      <c r="G65" s="89">
        <v>576838</v>
      </c>
      <c r="H65" s="89">
        <v>576839</v>
      </c>
      <c r="I65" s="583">
        <f t="shared" si="7"/>
        <v>99.999826641402549</v>
      </c>
      <c r="J65" s="89"/>
      <c r="K65" s="89">
        <v>145283</v>
      </c>
      <c r="L65" s="89">
        <v>148000</v>
      </c>
      <c r="M65" s="583">
        <f t="shared" si="8"/>
        <v>98.164189189189187</v>
      </c>
    </row>
    <row r="66" spans="1:14" s="419" customFormat="1" ht="18" hidden="1" customHeight="1">
      <c r="A66" s="206" t="s">
        <v>1472</v>
      </c>
      <c r="B66" s="122"/>
      <c r="C66" s="89"/>
      <c r="D66" s="89"/>
      <c r="E66" s="584" t="e">
        <f t="shared" si="6"/>
        <v>#DIV/0!</v>
      </c>
      <c r="F66" s="89"/>
      <c r="G66" s="89"/>
      <c r="H66" s="89"/>
      <c r="I66" s="583" t="e">
        <f t="shared" si="7"/>
        <v>#DIV/0!</v>
      </c>
      <c r="J66" s="89">
        <v>0</v>
      </c>
      <c r="K66" s="89"/>
      <c r="L66" s="89"/>
      <c r="M66" s="583" t="e">
        <f t="shared" si="8"/>
        <v>#DIV/0!</v>
      </c>
    </row>
    <row r="67" spans="1:14" s="419" customFormat="1" ht="18" customHeight="1">
      <c r="A67" s="206" t="s">
        <v>1473</v>
      </c>
      <c r="B67" s="122"/>
      <c r="C67" s="329">
        <v>0</v>
      </c>
      <c r="D67" s="329">
        <v>0</v>
      </c>
      <c r="E67" s="584">
        <v>0</v>
      </c>
      <c r="F67" s="89"/>
      <c r="G67" s="89">
        <v>13593925</v>
      </c>
      <c r="H67" s="89">
        <v>13593925</v>
      </c>
      <c r="I67" s="583">
        <f t="shared" si="7"/>
        <v>100</v>
      </c>
      <c r="J67" s="89"/>
      <c r="K67" s="89">
        <v>548447</v>
      </c>
      <c r="L67" s="89">
        <v>1419687</v>
      </c>
      <c r="M67" s="583">
        <f t="shared" si="8"/>
        <v>38.631543431756441</v>
      </c>
    </row>
    <row r="68" spans="1:14" s="419" customFormat="1" ht="20.25" customHeight="1" thickBot="1">
      <c r="A68" s="526" t="s">
        <v>1474</v>
      </c>
      <c r="B68" s="526"/>
      <c r="C68" s="111">
        <f>SUM(C5:C67)</f>
        <v>3195971301</v>
      </c>
      <c r="D68" s="111">
        <f>SUM(D5:D67)</f>
        <v>3103386000</v>
      </c>
      <c r="E68" s="53">
        <f>C68/D68*100</f>
        <v>102.98336400950446</v>
      </c>
      <c r="F68" s="111"/>
      <c r="G68" s="111">
        <f>SUM(G5:G67)</f>
        <v>3692680203</v>
      </c>
      <c r="H68" s="111">
        <f>SUM(H5:H67)</f>
        <v>3405712951</v>
      </c>
      <c r="I68" s="53">
        <f>G68/H68*100</f>
        <v>108.42605516462389</v>
      </c>
      <c r="J68" s="111"/>
      <c r="K68" s="111">
        <f>SUM(J5:K67)</f>
        <v>277223271</v>
      </c>
      <c r="L68" s="111">
        <f>SUM(L5:L67)</f>
        <v>325000000</v>
      </c>
      <c r="M68" s="53">
        <f>K68/L68*100</f>
        <v>85.299468000000005</v>
      </c>
    </row>
    <row r="69" spans="1:14" ht="10.5" customHeight="1" thickTop="1">
      <c r="A69" s="92"/>
      <c r="B69" s="92"/>
      <c r="C69" s="92"/>
      <c r="D69" s="92"/>
      <c r="E69" s="93"/>
      <c r="F69" s="93"/>
      <c r="G69" s="92"/>
      <c r="H69" s="92"/>
      <c r="I69" s="93"/>
      <c r="J69" s="93"/>
      <c r="K69" s="92"/>
      <c r="L69" s="92"/>
      <c r="M69" s="93"/>
      <c r="N69" s="92"/>
    </row>
    <row r="70" spans="1:14" ht="18" customHeigh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3"/>
      <c r="N70" s="92"/>
    </row>
    <row r="71" spans="1:14" ht="17.25" customHeight="1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</row>
    <row r="72" spans="1:14" ht="17.25" customHeight="1">
      <c r="A72" s="92"/>
    </row>
    <row r="73" spans="1:14" s="475" customFormat="1" ht="12.75">
      <c r="C73" s="476"/>
      <c r="D73" s="477"/>
      <c r="E73" s="477"/>
      <c r="F73" s="477"/>
      <c r="G73" s="477"/>
      <c r="H73" s="477"/>
      <c r="I73" s="477"/>
      <c r="J73" s="121"/>
      <c r="K73" s="121"/>
      <c r="L73" s="477"/>
      <c r="M73" s="477"/>
      <c r="N73" s="477"/>
    </row>
    <row r="74" spans="1:14" ht="17.25" customHeight="1">
      <c r="A74" s="92"/>
      <c r="B74" s="92"/>
      <c r="C74" s="92"/>
      <c r="D74" s="92"/>
      <c r="E74" s="93"/>
      <c r="F74" s="93"/>
      <c r="G74" s="92"/>
      <c r="H74" s="92"/>
      <c r="I74" s="93"/>
      <c r="J74" s="93"/>
      <c r="K74" s="92"/>
      <c r="L74" s="92"/>
      <c r="M74" s="93"/>
      <c r="N74" s="92"/>
    </row>
    <row r="75" spans="1:14" ht="17.25" customHeight="1">
      <c r="A75" s="92"/>
      <c r="B75" s="92"/>
      <c r="C75" s="92"/>
      <c r="D75" s="92"/>
      <c r="E75" s="93"/>
      <c r="F75" s="93"/>
      <c r="G75" s="92"/>
      <c r="H75" s="92"/>
      <c r="I75" s="93"/>
      <c r="J75" s="93"/>
      <c r="K75" s="92"/>
      <c r="L75" s="92"/>
      <c r="M75" s="93"/>
      <c r="N75" s="92"/>
    </row>
    <row r="76" spans="1:14" ht="17.25" customHeight="1">
      <c r="A76" s="478"/>
      <c r="B76" s="478"/>
      <c r="C76" s="92"/>
      <c r="D76" s="92"/>
      <c r="E76" s="93"/>
      <c r="F76" s="93"/>
      <c r="G76" s="92"/>
      <c r="H76" s="92"/>
      <c r="I76" s="93"/>
      <c r="J76" s="93"/>
      <c r="K76" s="92"/>
      <c r="L76" s="92"/>
      <c r="M76" s="93"/>
      <c r="N76" s="92"/>
    </row>
    <row r="77" spans="1:14" ht="17.25" customHeight="1">
      <c r="A77" s="92"/>
      <c r="B77" s="92"/>
      <c r="C77" s="92"/>
      <c r="D77" s="92"/>
      <c r="E77" s="93"/>
      <c r="F77" s="93"/>
      <c r="G77" s="92"/>
      <c r="H77" s="92"/>
      <c r="I77" s="93"/>
      <c r="J77" s="93"/>
      <c r="K77" s="92"/>
      <c r="L77" s="92"/>
      <c r="M77" s="93"/>
      <c r="N77" s="92"/>
    </row>
    <row r="78" spans="1:14" ht="17.25" customHeight="1">
      <c r="A78" s="92"/>
      <c r="B78" s="92"/>
      <c r="C78" s="92"/>
      <c r="D78" s="92"/>
      <c r="E78" s="93"/>
      <c r="F78" s="93"/>
      <c r="G78" s="92"/>
      <c r="H78" s="92"/>
      <c r="I78" s="93"/>
      <c r="J78" s="93"/>
      <c r="K78" s="92"/>
      <c r="L78" s="92"/>
      <c r="M78" s="93"/>
      <c r="N78" s="92"/>
    </row>
    <row r="79" spans="1:14" ht="17.25" customHeight="1">
      <c r="A79" s="92"/>
      <c r="B79" s="92"/>
      <c r="C79" s="92"/>
      <c r="D79" s="92"/>
      <c r="E79" s="93"/>
      <c r="F79" s="93"/>
      <c r="G79" s="92"/>
      <c r="H79" s="92"/>
      <c r="I79" s="93"/>
      <c r="J79" s="93"/>
      <c r="K79" s="92"/>
      <c r="L79" s="92"/>
      <c r="M79" s="93"/>
      <c r="N79" s="92"/>
    </row>
    <row r="80" spans="1:14" ht="17.25" customHeight="1">
      <c r="A80" s="92"/>
      <c r="B80" s="92"/>
      <c r="C80" s="92"/>
      <c r="D80" s="92"/>
      <c r="E80" s="93"/>
      <c r="F80" s="93"/>
      <c r="G80" s="92"/>
      <c r="H80" s="92"/>
      <c r="I80" s="93"/>
      <c r="J80" s="93"/>
      <c r="K80" s="92"/>
      <c r="L80" s="92"/>
      <c r="M80" s="93"/>
      <c r="N80" s="92"/>
    </row>
    <row r="81" spans="1:14" ht="17.25" customHeight="1">
      <c r="A81" s="92"/>
      <c r="B81" s="92"/>
      <c r="C81" s="92"/>
      <c r="D81" s="92"/>
      <c r="E81" s="93"/>
      <c r="F81" s="93"/>
      <c r="G81" s="92"/>
      <c r="H81" s="92"/>
      <c r="I81" s="93"/>
      <c r="J81" s="93"/>
      <c r="K81" s="92"/>
      <c r="L81" s="92"/>
      <c r="M81" s="93"/>
      <c r="N81" s="92"/>
    </row>
    <row r="82" spans="1:14" ht="17.25" customHeight="1">
      <c r="A82" s="92"/>
      <c r="B82" s="92"/>
      <c r="C82" s="92"/>
      <c r="D82" s="92"/>
      <c r="E82" s="93"/>
      <c r="F82" s="93"/>
      <c r="G82" s="92"/>
      <c r="H82" s="92"/>
      <c r="I82" s="93"/>
      <c r="J82" s="93"/>
      <c r="K82" s="92"/>
      <c r="L82" s="92"/>
      <c r="M82" s="93"/>
      <c r="N82" s="92"/>
    </row>
    <row r="83" spans="1:14" ht="17.25" customHeight="1">
      <c r="A83" s="92"/>
      <c r="B83" s="92"/>
      <c r="C83" s="92"/>
      <c r="D83" s="92"/>
      <c r="E83" s="93"/>
      <c r="F83" s="93"/>
      <c r="G83" s="92"/>
      <c r="H83" s="92"/>
      <c r="I83" s="93"/>
      <c r="J83" s="93"/>
      <c r="K83" s="92"/>
      <c r="L83" s="92"/>
      <c r="M83" s="93"/>
      <c r="N83" s="92"/>
    </row>
    <row r="84" spans="1:14" ht="17.25" customHeight="1">
      <c r="A84" s="92"/>
      <c r="B84" s="92"/>
      <c r="C84" s="92"/>
      <c r="D84" s="92"/>
      <c r="E84" s="93"/>
      <c r="F84" s="93"/>
      <c r="G84" s="92"/>
      <c r="H84" s="92"/>
      <c r="I84" s="93"/>
      <c r="J84" s="93"/>
      <c r="K84" s="92"/>
      <c r="L84" s="92"/>
      <c r="M84" s="93"/>
      <c r="N84" s="92"/>
    </row>
    <row r="85" spans="1:14" ht="17.25" customHeight="1">
      <c r="A85" s="92"/>
      <c r="B85" s="92"/>
      <c r="C85" s="92"/>
      <c r="D85" s="92"/>
      <c r="E85" s="93"/>
      <c r="F85" s="93"/>
      <c r="G85" s="92"/>
      <c r="H85" s="92"/>
      <c r="I85" s="93"/>
      <c r="J85" s="93"/>
      <c r="K85" s="92"/>
      <c r="L85" s="92"/>
      <c r="M85" s="93"/>
      <c r="N85" s="92"/>
    </row>
    <row r="86" spans="1:14" ht="17.25" customHeight="1">
      <c r="A86" s="92"/>
      <c r="B86" s="92"/>
      <c r="C86" s="92"/>
      <c r="D86" s="92"/>
      <c r="E86" s="93"/>
      <c r="F86" s="93"/>
      <c r="G86" s="92"/>
      <c r="H86" s="92"/>
      <c r="I86" s="93"/>
      <c r="J86" s="93"/>
      <c r="K86" s="92"/>
      <c r="L86" s="92"/>
      <c r="M86" s="93"/>
      <c r="N86" s="92"/>
    </row>
    <row r="87" spans="1:14" ht="17.25" customHeight="1">
      <c r="A87" s="92"/>
      <c r="B87" s="92"/>
      <c r="C87" s="92"/>
      <c r="D87" s="92"/>
      <c r="E87" s="93"/>
      <c r="F87" s="93"/>
      <c r="G87" s="92"/>
      <c r="H87" s="92"/>
      <c r="I87" s="93"/>
      <c r="J87" s="93"/>
      <c r="K87" s="92"/>
      <c r="L87" s="92"/>
      <c r="M87" s="93"/>
      <c r="N87" s="92"/>
    </row>
    <row r="88" spans="1:14" ht="17.25" customHeight="1">
      <c r="A88" s="92"/>
      <c r="B88" s="92"/>
      <c r="C88" s="92"/>
      <c r="D88" s="92"/>
      <c r="E88" s="93"/>
      <c r="F88" s="93"/>
      <c r="G88" s="92"/>
      <c r="H88" s="92"/>
      <c r="I88" s="93"/>
      <c r="J88" s="93"/>
      <c r="K88" s="92"/>
      <c r="L88" s="92"/>
      <c r="M88" s="93"/>
      <c r="N88" s="92"/>
    </row>
    <row r="89" spans="1:14" ht="17.25" customHeight="1">
      <c r="A89" s="92"/>
      <c r="B89" s="92"/>
      <c r="C89" s="92"/>
      <c r="D89" s="92"/>
      <c r="E89" s="93"/>
      <c r="F89" s="93"/>
      <c r="G89" s="92"/>
      <c r="H89" s="92"/>
      <c r="I89" s="93"/>
      <c r="J89" s="93"/>
      <c r="K89" s="92"/>
      <c r="L89" s="92"/>
      <c r="M89" s="93"/>
      <c r="N89" s="92"/>
    </row>
    <row r="90" spans="1:14" ht="17.25" customHeight="1">
      <c r="A90" s="92"/>
      <c r="B90" s="92"/>
      <c r="C90" s="92"/>
      <c r="D90" s="92"/>
      <c r="E90" s="93"/>
      <c r="F90" s="93"/>
      <c r="G90" s="92"/>
      <c r="H90" s="92"/>
      <c r="I90" s="93"/>
      <c r="J90" s="93"/>
      <c r="K90" s="92"/>
      <c r="L90" s="92"/>
      <c r="M90" s="93"/>
      <c r="N90" s="92"/>
    </row>
    <row r="91" spans="1:14" ht="17.25" customHeight="1">
      <c r="A91" s="92"/>
      <c r="B91" s="92"/>
      <c r="C91" s="92"/>
      <c r="D91" s="92"/>
      <c r="E91" s="93"/>
      <c r="F91" s="93"/>
      <c r="G91" s="92"/>
      <c r="H91" s="92"/>
      <c r="I91" s="93"/>
      <c r="J91" s="93"/>
      <c r="K91" s="92"/>
      <c r="L91" s="92"/>
      <c r="M91" s="93"/>
      <c r="N91" s="92"/>
    </row>
    <row r="92" spans="1:14" ht="17.25" customHeight="1">
      <c r="A92" s="92"/>
      <c r="B92" s="92"/>
      <c r="C92" s="92"/>
      <c r="D92" s="92"/>
      <c r="E92" s="93"/>
      <c r="F92" s="93"/>
      <c r="G92" s="92"/>
      <c r="H92" s="92"/>
      <c r="I92" s="93"/>
      <c r="J92" s="93"/>
      <c r="K92" s="92"/>
      <c r="L92" s="92"/>
      <c r="M92" s="93"/>
      <c r="N92" s="92"/>
    </row>
    <row r="93" spans="1:14" ht="17.25" customHeight="1">
      <c r="A93" s="92"/>
      <c r="B93" s="92"/>
      <c r="C93" s="92"/>
      <c r="D93" s="92"/>
      <c r="E93" s="93"/>
      <c r="F93" s="93"/>
      <c r="G93" s="92"/>
      <c r="H93" s="92"/>
      <c r="I93" s="93"/>
      <c r="J93" s="93"/>
      <c r="K93" s="92"/>
      <c r="L93" s="92"/>
      <c r="M93" s="93"/>
      <c r="N93" s="92"/>
    </row>
    <row r="94" spans="1:14" ht="17.25" customHeight="1">
      <c r="A94" s="92"/>
      <c r="B94" s="92"/>
      <c r="C94" s="92"/>
      <c r="D94" s="92"/>
      <c r="E94" s="93"/>
      <c r="F94" s="93"/>
      <c r="G94" s="92"/>
      <c r="H94" s="92"/>
      <c r="I94" s="93"/>
      <c r="J94" s="93"/>
      <c r="K94" s="92"/>
      <c r="L94" s="92"/>
      <c r="M94" s="93"/>
      <c r="N94" s="92"/>
    </row>
    <row r="95" spans="1:14" ht="17.25" customHeight="1">
      <c r="A95" s="92"/>
      <c r="B95" s="92"/>
      <c r="C95" s="92"/>
      <c r="D95" s="92"/>
      <c r="E95" s="93"/>
      <c r="F95" s="93"/>
      <c r="G95" s="92"/>
      <c r="H95" s="92"/>
      <c r="I95" s="93"/>
      <c r="J95" s="93"/>
      <c r="K95" s="92"/>
      <c r="L95" s="92"/>
      <c r="M95" s="93"/>
      <c r="N95" s="92"/>
    </row>
    <row r="96" spans="1:14" ht="17.25" customHeight="1">
      <c r="A96" s="92"/>
      <c r="B96" s="92"/>
      <c r="C96" s="92"/>
      <c r="D96" s="92"/>
      <c r="E96" s="93"/>
      <c r="F96" s="93"/>
      <c r="G96" s="92"/>
      <c r="H96" s="92"/>
      <c r="I96" s="93"/>
      <c r="J96" s="93"/>
      <c r="K96" s="92"/>
      <c r="L96" s="92"/>
      <c r="M96" s="93"/>
      <c r="N96" s="92"/>
    </row>
    <row r="97" spans="1:14" ht="17.25" customHeight="1">
      <c r="A97" s="92"/>
      <c r="B97" s="92"/>
      <c r="C97" s="92"/>
      <c r="D97" s="92"/>
      <c r="E97" s="93"/>
      <c r="F97" s="93"/>
      <c r="G97" s="92"/>
      <c r="H97" s="92"/>
      <c r="I97" s="93"/>
      <c r="J97" s="93"/>
      <c r="K97" s="92"/>
      <c r="L97" s="92"/>
      <c r="M97" s="93"/>
      <c r="N97" s="92"/>
    </row>
    <row r="98" spans="1:14" ht="17.25" customHeight="1">
      <c r="A98" s="92"/>
      <c r="B98" s="92"/>
      <c r="C98" s="92"/>
      <c r="D98" s="92"/>
      <c r="E98" s="93"/>
      <c r="F98" s="93"/>
      <c r="G98" s="92"/>
      <c r="H98" s="92"/>
      <c r="I98" s="93"/>
      <c r="J98" s="93"/>
      <c r="K98" s="92"/>
      <c r="L98" s="92"/>
      <c r="M98" s="93"/>
      <c r="N98" s="92"/>
    </row>
    <row r="99" spans="1:14" ht="17.25" customHeight="1">
      <c r="A99" s="92"/>
      <c r="B99" s="92"/>
      <c r="C99" s="92"/>
      <c r="D99" s="92"/>
      <c r="E99" s="93"/>
      <c r="F99" s="93"/>
      <c r="G99" s="92"/>
      <c r="H99" s="92"/>
      <c r="I99" s="93"/>
      <c r="J99" s="93"/>
      <c r="K99" s="92"/>
      <c r="L99" s="92"/>
      <c r="M99" s="93"/>
      <c r="N99" s="92"/>
    </row>
    <row r="100" spans="1:14" ht="17.25" customHeight="1">
      <c r="A100" s="92"/>
      <c r="B100" s="92"/>
      <c r="C100" s="92"/>
      <c r="D100" s="92"/>
      <c r="E100" s="93"/>
      <c r="F100" s="93"/>
      <c r="G100" s="92"/>
      <c r="H100" s="92"/>
      <c r="I100" s="93"/>
      <c r="J100" s="93"/>
      <c r="K100" s="92"/>
      <c r="L100" s="92"/>
      <c r="M100" s="93"/>
      <c r="N100" s="92"/>
    </row>
    <row r="101" spans="1:14" ht="17.25" customHeight="1">
      <c r="A101" s="92"/>
      <c r="B101" s="92"/>
      <c r="C101" s="92"/>
      <c r="D101" s="92"/>
      <c r="E101" s="93"/>
      <c r="F101" s="93"/>
      <c r="G101" s="92"/>
      <c r="H101" s="92"/>
      <c r="I101" s="93"/>
      <c r="J101" s="93"/>
      <c r="K101" s="92"/>
      <c r="L101" s="92"/>
      <c r="M101" s="93"/>
      <c r="N101" s="92"/>
    </row>
    <row r="102" spans="1:14" ht="17.25" customHeight="1">
      <c r="A102" s="92"/>
      <c r="B102" s="92"/>
      <c r="C102" s="92"/>
      <c r="D102" s="92"/>
      <c r="E102" s="93"/>
      <c r="F102" s="93"/>
      <c r="G102" s="92"/>
      <c r="H102" s="92"/>
      <c r="I102" s="93"/>
      <c r="J102" s="93"/>
      <c r="K102" s="92"/>
      <c r="L102" s="92"/>
      <c r="M102" s="93"/>
      <c r="N102" s="92"/>
    </row>
    <row r="103" spans="1:14" ht="17.25" customHeight="1">
      <c r="A103" s="92"/>
      <c r="B103" s="92"/>
      <c r="C103" s="92"/>
      <c r="D103" s="92"/>
      <c r="E103" s="93"/>
      <c r="F103" s="93"/>
      <c r="G103" s="92"/>
      <c r="H103" s="92"/>
      <c r="I103" s="93"/>
      <c r="J103" s="93"/>
      <c r="K103" s="92"/>
      <c r="L103" s="92"/>
      <c r="M103" s="93"/>
      <c r="N103" s="92"/>
    </row>
    <row r="104" spans="1:14" ht="17.25" customHeight="1">
      <c r="A104" s="92"/>
      <c r="B104" s="92"/>
      <c r="C104" s="92"/>
      <c r="D104" s="92"/>
      <c r="E104" s="93"/>
      <c r="F104" s="93"/>
      <c r="G104" s="92"/>
      <c r="H104" s="92"/>
      <c r="I104" s="93"/>
      <c r="J104" s="93"/>
      <c r="K104" s="92"/>
      <c r="L104" s="92"/>
      <c r="M104" s="93"/>
      <c r="N104" s="92"/>
    </row>
    <row r="105" spans="1:14" ht="17.25" customHeight="1">
      <c r="A105" s="92"/>
      <c r="B105" s="92"/>
      <c r="C105" s="92"/>
      <c r="D105" s="92"/>
      <c r="E105" s="93"/>
      <c r="F105" s="93"/>
      <c r="G105" s="92"/>
      <c r="H105" s="92"/>
      <c r="I105" s="93"/>
      <c r="J105" s="93"/>
      <c r="K105" s="92"/>
      <c r="L105" s="92"/>
      <c r="M105" s="93"/>
      <c r="N105" s="92"/>
    </row>
    <row r="106" spans="1:14" ht="17.25" customHeight="1">
      <c r="A106" s="92"/>
      <c r="B106" s="92"/>
      <c r="C106" s="92"/>
      <c r="D106" s="92"/>
      <c r="E106" s="93"/>
      <c r="F106" s="93"/>
      <c r="G106" s="92"/>
      <c r="H106" s="92"/>
      <c r="I106" s="93"/>
      <c r="J106" s="93"/>
      <c r="K106" s="92"/>
      <c r="L106" s="92"/>
      <c r="M106" s="93"/>
      <c r="N106" s="92"/>
    </row>
    <row r="107" spans="1:14" ht="17.25" customHeight="1">
      <c r="A107" s="92"/>
      <c r="B107" s="92"/>
      <c r="C107" s="92"/>
      <c r="D107" s="92"/>
      <c r="E107" s="93"/>
      <c r="F107" s="93"/>
      <c r="G107" s="92"/>
      <c r="H107" s="92"/>
      <c r="I107" s="93"/>
      <c r="J107" s="93"/>
      <c r="K107" s="92"/>
      <c r="L107" s="92"/>
      <c r="M107" s="93"/>
      <c r="N107" s="92"/>
    </row>
    <row r="108" spans="1:14" ht="17.25" customHeight="1">
      <c r="A108" s="92"/>
      <c r="B108" s="92"/>
      <c r="C108" s="92"/>
      <c r="D108" s="92"/>
      <c r="E108" s="93"/>
      <c r="F108" s="93"/>
      <c r="G108" s="92"/>
      <c r="H108" s="92"/>
      <c r="I108" s="93"/>
      <c r="J108" s="93"/>
      <c r="K108" s="92"/>
      <c r="L108" s="92"/>
      <c r="M108" s="93"/>
      <c r="N108" s="92"/>
    </row>
    <row r="109" spans="1:14" ht="17.25" customHeight="1">
      <c r="A109" s="92"/>
      <c r="B109" s="92"/>
      <c r="C109" s="92"/>
      <c r="D109" s="92"/>
      <c r="E109" s="93"/>
      <c r="F109" s="93"/>
      <c r="G109" s="92"/>
      <c r="H109" s="92"/>
      <c r="I109" s="93"/>
      <c r="J109" s="93"/>
      <c r="K109" s="92"/>
      <c r="L109" s="92"/>
      <c r="M109" s="93"/>
      <c r="N109" s="92"/>
    </row>
    <row r="110" spans="1:14" ht="17.25" customHeight="1">
      <c r="A110" s="92"/>
      <c r="B110" s="92"/>
      <c r="C110" s="92"/>
      <c r="D110" s="92"/>
      <c r="E110" s="93"/>
      <c r="F110" s="93"/>
      <c r="G110" s="92"/>
      <c r="H110" s="92"/>
      <c r="I110" s="93"/>
      <c r="J110" s="93"/>
      <c r="K110" s="92"/>
      <c r="L110" s="92"/>
      <c r="M110" s="93"/>
      <c r="N110" s="92"/>
    </row>
    <row r="111" spans="1:14" ht="17.25" customHeight="1">
      <c r="A111" s="92"/>
      <c r="B111" s="92"/>
      <c r="C111" s="92"/>
      <c r="D111" s="92"/>
      <c r="E111" s="93"/>
      <c r="F111" s="93"/>
      <c r="G111" s="92"/>
      <c r="H111" s="92"/>
      <c r="I111" s="93"/>
      <c r="J111" s="93"/>
      <c r="K111" s="92"/>
      <c r="L111" s="92"/>
      <c r="M111" s="93"/>
      <c r="N111" s="92"/>
    </row>
    <row r="112" spans="1:14" ht="17.25" customHeight="1">
      <c r="A112" s="92"/>
      <c r="B112" s="92"/>
      <c r="C112" s="92"/>
      <c r="D112" s="92"/>
      <c r="E112" s="93"/>
      <c r="F112" s="93"/>
      <c r="G112" s="92"/>
      <c r="H112" s="92"/>
      <c r="I112" s="93"/>
      <c r="J112" s="93"/>
      <c r="K112" s="92"/>
      <c r="L112" s="92"/>
      <c r="M112" s="93"/>
      <c r="N112" s="92"/>
    </row>
    <row r="113" spans="1:14" ht="17.25" customHeight="1">
      <c r="A113" s="92"/>
      <c r="B113" s="92"/>
      <c r="C113" s="92"/>
      <c r="D113" s="92"/>
      <c r="E113" s="93"/>
      <c r="F113" s="93"/>
      <c r="G113" s="92"/>
      <c r="H113" s="92"/>
      <c r="I113" s="93"/>
      <c r="J113" s="93"/>
      <c r="K113" s="92"/>
      <c r="L113" s="92"/>
      <c r="M113" s="93"/>
      <c r="N113" s="92"/>
    </row>
    <row r="114" spans="1:14" ht="17.25" customHeight="1">
      <c r="A114" s="92"/>
      <c r="B114" s="92"/>
      <c r="C114" s="92"/>
      <c r="D114" s="92"/>
      <c r="E114" s="93"/>
      <c r="F114" s="93"/>
      <c r="G114" s="92"/>
      <c r="H114" s="92"/>
      <c r="I114" s="93"/>
      <c r="J114" s="93"/>
      <c r="K114" s="92"/>
      <c r="L114" s="92"/>
      <c r="M114" s="93"/>
      <c r="N114" s="92"/>
    </row>
    <row r="115" spans="1:14" ht="17.25" customHeight="1">
      <c r="A115" s="92"/>
      <c r="B115" s="92"/>
      <c r="C115" s="92"/>
      <c r="D115" s="92"/>
      <c r="E115" s="93"/>
      <c r="F115" s="93"/>
      <c r="G115" s="92"/>
      <c r="H115" s="92"/>
      <c r="I115" s="93"/>
      <c r="J115" s="93"/>
      <c r="K115" s="92"/>
      <c r="L115" s="92"/>
      <c r="M115" s="93"/>
      <c r="N115" s="92"/>
    </row>
    <row r="116" spans="1:14" ht="17.25" customHeight="1">
      <c r="A116" s="92"/>
      <c r="B116" s="92"/>
      <c r="C116" s="92"/>
      <c r="D116" s="92"/>
      <c r="E116" s="93"/>
      <c r="F116" s="93"/>
      <c r="G116" s="92"/>
      <c r="H116" s="92"/>
      <c r="I116" s="93"/>
      <c r="J116" s="93"/>
      <c r="K116" s="92"/>
      <c r="L116" s="92"/>
      <c r="M116" s="93"/>
      <c r="N116" s="92"/>
    </row>
    <row r="117" spans="1:14" ht="17.25" customHeight="1">
      <c r="A117" s="92"/>
      <c r="B117" s="92"/>
      <c r="C117" s="92"/>
      <c r="D117" s="92"/>
      <c r="E117" s="93"/>
      <c r="F117" s="93"/>
      <c r="G117" s="92"/>
      <c r="H117" s="92"/>
      <c r="I117" s="93"/>
      <c r="J117" s="93"/>
      <c r="K117" s="92"/>
      <c r="L117" s="92"/>
      <c r="M117" s="93"/>
      <c r="N117" s="92"/>
    </row>
    <row r="118" spans="1:14" ht="17.25" customHeight="1">
      <c r="A118" s="92"/>
      <c r="B118" s="92"/>
      <c r="C118" s="92"/>
      <c r="D118" s="92"/>
      <c r="E118" s="93"/>
      <c r="F118" s="93"/>
      <c r="G118" s="92"/>
      <c r="H118" s="92"/>
      <c r="I118" s="93"/>
      <c r="J118" s="93"/>
      <c r="K118" s="92"/>
      <c r="L118" s="92"/>
      <c r="M118" s="93"/>
      <c r="N118" s="92"/>
    </row>
    <row r="119" spans="1:14" ht="17.25" customHeight="1">
      <c r="A119" s="92"/>
      <c r="B119" s="92"/>
      <c r="C119" s="92"/>
      <c r="D119" s="92"/>
      <c r="E119" s="93"/>
      <c r="F119" s="93"/>
      <c r="G119" s="92"/>
      <c r="H119" s="92"/>
      <c r="I119" s="93"/>
      <c r="J119" s="93"/>
      <c r="K119" s="92"/>
      <c r="L119" s="92"/>
      <c r="M119" s="93"/>
      <c r="N119" s="92"/>
    </row>
    <row r="120" spans="1:14" ht="17.25" customHeight="1">
      <c r="A120" s="92"/>
      <c r="B120" s="92"/>
      <c r="C120" s="92"/>
      <c r="D120" s="92"/>
      <c r="E120" s="93"/>
      <c r="F120" s="93"/>
      <c r="G120" s="92"/>
      <c r="H120" s="92"/>
      <c r="I120" s="93"/>
      <c r="J120" s="93"/>
      <c r="K120" s="92"/>
      <c r="L120" s="92"/>
      <c r="M120" s="93"/>
      <c r="N120" s="92"/>
    </row>
    <row r="121" spans="1:14" ht="17.25" customHeight="1">
      <c r="A121" s="92"/>
      <c r="B121" s="92"/>
      <c r="C121" s="92"/>
      <c r="D121" s="92"/>
      <c r="E121" s="93"/>
      <c r="F121" s="93"/>
      <c r="G121" s="92"/>
      <c r="H121" s="92"/>
      <c r="I121" s="93"/>
      <c r="J121" s="93"/>
      <c r="K121" s="92"/>
      <c r="L121" s="92"/>
      <c r="M121" s="93"/>
      <c r="N121" s="92"/>
    </row>
    <row r="122" spans="1:14" ht="17.25" customHeight="1">
      <c r="A122" s="92"/>
      <c r="B122" s="92"/>
      <c r="C122" s="92"/>
      <c r="D122" s="92"/>
      <c r="E122" s="93"/>
      <c r="F122" s="93"/>
      <c r="G122" s="92"/>
      <c r="H122" s="92"/>
      <c r="I122" s="93"/>
      <c r="J122" s="93"/>
      <c r="K122" s="92"/>
      <c r="L122" s="92"/>
      <c r="M122" s="93"/>
      <c r="N122" s="92"/>
    </row>
    <row r="123" spans="1:14" ht="17.25" customHeight="1">
      <c r="A123" s="92"/>
      <c r="B123" s="92"/>
      <c r="C123" s="92"/>
      <c r="D123" s="92"/>
      <c r="E123" s="93"/>
      <c r="F123" s="93"/>
      <c r="G123" s="92"/>
      <c r="H123" s="92"/>
      <c r="I123" s="93"/>
      <c r="J123" s="93"/>
      <c r="K123" s="92"/>
      <c r="L123" s="92"/>
      <c r="M123" s="93"/>
      <c r="N123" s="92"/>
    </row>
    <row r="124" spans="1:14" ht="17.25" customHeight="1">
      <c r="A124" s="92"/>
      <c r="B124" s="92"/>
      <c r="C124" s="92"/>
      <c r="D124" s="92"/>
      <c r="E124" s="93"/>
      <c r="F124" s="93"/>
      <c r="G124" s="92"/>
      <c r="H124" s="92"/>
      <c r="I124" s="93"/>
      <c r="J124" s="93"/>
      <c r="K124" s="92"/>
      <c r="L124" s="92"/>
      <c r="M124" s="93"/>
      <c r="N124" s="92"/>
    </row>
    <row r="125" spans="1:14" ht="17.25" customHeight="1">
      <c r="A125" s="92"/>
      <c r="B125" s="92"/>
      <c r="C125" s="92"/>
      <c r="D125" s="92"/>
      <c r="E125" s="93"/>
      <c r="F125" s="93"/>
      <c r="G125" s="92"/>
      <c r="H125" s="92"/>
      <c r="I125" s="93"/>
      <c r="J125" s="93"/>
      <c r="K125" s="92"/>
      <c r="L125" s="92"/>
      <c r="M125" s="93"/>
      <c r="N125" s="92"/>
    </row>
    <row r="126" spans="1:14" ht="17.25" customHeight="1">
      <c r="A126" s="92"/>
      <c r="B126" s="92"/>
      <c r="C126" s="92"/>
      <c r="D126" s="92"/>
      <c r="E126" s="93"/>
      <c r="F126" s="93"/>
      <c r="G126" s="92"/>
      <c r="H126" s="92"/>
      <c r="I126" s="93"/>
      <c r="J126" s="93"/>
      <c r="K126" s="92"/>
      <c r="L126" s="92"/>
      <c r="M126" s="93"/>
      <c r="N126" s="92"/>
    </row>
    <row r="127" spans="1:14" ht="17.25" customHeight="1">
      <c r="A127" s="92"/>
      <c r="B127" s="92"/>
      <c r="C127" s="92"/>
      <c r="D127" s="92"/>
      <c r="E127" s="93"/>
      <c r="F127" s="93"/>
      <c r="G127" s="92"/>
      <c r="H127" s="92"/>
      <c r="I127" s="93"/>
      <c r="J127" s="93"/>
      <c r="K127" s="92"/>
      <c r="L127" s="92"/>
      <c r="M127" s="93"/>
      <c r="N127" s="92"/>
    </row>
    <row r="128" spans="1:14" ht="17.25" customHeight="1">
      <c r="A128" s="92"/>
      <c r="B128" s="92"/>
      <c r="C128" s="92"/>
      <c r="D128" s="92"/>
      <c r="E128" s="93"/>
      <c r="F128" s="93"/>
      <c r="G128" s="92"/>
      <c r="H128" s="92"/>
      <c r="I128" s="93"/>
      <c r="J128" s="93"/>
      <c r="K128" s="92"/>
      <c r="L128" s="92"/>
      <c r="M128" s="93"/>
      <c r="N128" s="92"/>
    </row>
    <row r="129" spans="1:14" ht="17.25" customHeight="1">
      <c r="A129" s="92"/>
      <c r="B129" s="92"/>
      <c r="C129" s="92"/>
      <c r="D129" s="92"/>
      <c r="E129" s="93"/>
      <c r="F129" s="93"/>
      <c r="G129" s="92"/>
      <c r="H129" s="92"/>
      <c r="I129" s="93"/>
      <c r="J129" s="93"/>
      <c r="K129" s="92"/>
      <c r="L129" s="92"/>
      <c r="M129" s="93"/>
      <c r="N129" s="92"/>
    </row>
    <row r="130" spans="1:14" ht="17.25" customHeight="1">
      <c r="A130" s="92"/>
      <c r="B130" s="92"/>
      <c r="C130" s="92"/>
      <c r="D130" s="92"/>
      <c r="E130" s="93"/>
      <c r="F130" s="93"/>
      <c r="G130" s="92"/>
      <c r="H130" s="92"/>
      <c r="I130" s="93"/>
      <c r="J130" s="93"/>
      <c r="K130" s="92"/>
      <c r="L130" s="92"/>
      <c r="M130" s="93"/>
      <c r="N130" s="92"/>
    </row>
    <row r="131" spans="1:14" ht="17.25" customHeight="1">
      <c r="A131" s="92"/>
      <c r="B131" s="92"/>
      <c r="C131" s="92"/>
      <c r="D131" s="92"/>
      <c r="E131" s="93"/>
      <c r="F131" s="93"/>
      <c r="G131" s="92"/>
      <c r="H131" s="92"/>
      <c r="I131" s="93"/>
      <c r="J131" s="93"/>
      <c r="K131" s="92"/>
      <c r="L131" s="92"/>
      <c r="M131" s="93"/>
      <c r="N131" s="92"/>
    </row>
    <row r="132" spans="1:14" ht="17.25" customHeight="1">
      <c r="A132" s="92"/>
      <c r="B132" s="92"/>
      <c r="C132" s="92"/>
      <c r="D132" s="92"/>
      <c r="E132" s="93"/>
      <c r="F132" s="93"/>
      <c r="G132" s="92"/>
      <c r="H132" s="92"/>
      <c r="I132" s="93"/>
      <c r="J132" s="93"/>
      <c r="K132" s="92"/>
      <c r="L132" s="92"/>
      <c r="M132" s="93"/>
      <c r="N132" s="92"/>
    </row>
    <row r="133" spans="1:14" ht="17.25" customHeight="1">
      <c r="A133" s="92"/>
      <c r="B133" s="92"/>
      <c r="C133" s="92"/>
      <c r="D133" s="92"/>
      <c r="E133" s="93"/>
      <c r="F133" s="93"/>
      <c r="G133" s="92"/>
      <c r="H133" s="92"/>
      <c r="I133" s="93"/>
      <c r="J133" s="93"/>
      <c r="K133" s="92"/>
      <c r="L133" s="92"/>
      <c r="M133" s="93"/>
      <c r="N133" s="92"/>
    </row>
    <row r="134" spans="1:14" ht="17.25" customHeight="1">
      <c r="A134" s="92"/>
      <c r="B134" s="92"/>
      <c r="C134" s="92"/>
      <c r="D134" s="92"/>
      <c r="E134" s="93"/>
      <c r="F134" s="93"/>
      <c r="G134" s="92"/>
      <c r="H134" s="92"/>
      <c r="I134" s="93"/>
      <c r="J134" s="93"/>
      <c r="K134" s="92"/>
      <c r="L134" s="92"/>
      <c r="M134" s="93"/>
      <c r="N134" s="92"/>
    </row>
    <row r="135" spans="1:14" ht="17.25" customHeight="1">
      <c r="A135" s="92"/>
      <c r="B135" s="92"/>
      <c r="C135" s="92"/>
      <c r="D135" s="92"/>
      <c r="E135" s="93"/>
      <c r="F135" s="93"/>
      <c r="G135" s="92"/>
      <c r="H135" s="92"/>
      <c r="I135" s="93"/>
      <c r="J135" s="93"/>
      <c r="K135" s="92"/>
      <c r="L135" s="92"/>
      <c r="M135" s="93"/>
      <c r="N135" s="92"/>
    </row>
    <row r="136" spans="1:14" ht="17.25" customHeight="1">
      <c r="A136" s="92"/>
      <c r="B136" s="92"/>
      <c r="C136" s="92"/>
      <c r="D136" s="92"/>
      <c r="E136" s="93"/>
      <c r="F136" s="93"/>
      <c r="G136" s="92"/>
      <c r="H136" s="92"/>
      <c r="I136" s="93"/>
      <c r="J136" s="93"/>
      <c r="K136" s="92"/>
      <c r="L136" s="92"/>
      <c r="M136" s="93"/>
      <c r="N136" s="92"/>
    </row>
    <row r="137" spans="1:14" ht="17.25" customHeight="1">
      <c r="A137" s="92"/>
      <c r="B137" s="92"/>
      <c r="C137" s="92"/>
      <c r="D137" s="92"/>
      <c r="E137" s="93"/>
      <c r="F137" s="93"/>
      <c r="G137" s="92"/>
      <c r="H137" s="92"/>
      <c r="I137" s="93"/>
      <c r="J137" s="93"/>
      <c r="K137" s="92"/>
      <c r="L137" s="92"/>
      <c r="M137" s="93"/>
      <c r="N137" s="92"/>
    </row>
    <row r="138" spans="1:14" ht="17.25" customHeight="1">
      <c r="A138" s="92"/>
      <c r="B138" s="92"/>
      <c r="C138" s="92"/>
      <c r="D138" s="92"/>
      <c r="E138" s="93"/>
      <c r="F138" s="93"/>
      <c r="G138" s="92"/>
      <c r="H138" s="92"/>
      <c r="I138" s="93"/>
      <c r="J138" s="93"/>
      <c r="K138" s="92"/>
      <c r="L138" s="92"/>
      <c r="M138" s="93"/>
      <c r="N138" s="92"/>
    </row>
    <row r="139" spans="1:14" ht="17.25" customHeight="1">
      <c r="A139" s="92"/>
      <c r="B139" s="92"/>
      <c r="C139" s="92"/>
      <c r="D139" s="92"/>
      <c r="E139" s="93"/>
      <c r="F139" s="93"/>
      <c r="G139" s="92"/>
      <c r="H139" s="92"/>
      <c r="I139" s="93"/>
      <c r="J139" s="93"/>
      <c r="K139" s="92"/>
      <c r="L139" s="92"/>
      <c r="M139" s="93"/>
      <c r="N139" s="92"/>
    </row>
    <row r="140" spans="1:14" ht="17.25" customHeight="1">
      <c r="A140" s="92"/>
      <c r="B140" s="92"/>
      <c r="C140" s="92"/>
      <c r="D140" s="92"/>
      <c r="E140" s="93"/>
      <c r="F140" s="93"/>
      <c r="G140" s="92"/>
      <c r="H140" s="92"/>
      <c r="I140" s="93"/>
      <c r="J140" s="93"/>
      <c r="K140" s="92"/>
      <c r="L140" s="92"/>
      <c r="M140" s="93"/>
      <c r="N140" s="92"/>
    </row>
    <row r="141" spans="1:14" ht="17.25" customHeight="1">
      <c r="A141" s="92"/>
      <c r="B141" s="92"/>
      <c r="C141" s="92"/>
      <c r="D141" s="92"/>
      <c r="E141" s="93"/>
      <c r="F141" s="93"/>
      <c r="G141" s="92"/>
      <c r="H141" s="92"/>
      <c r="I141" s="93"/>
      <c r="J141" s="93"/>
      <c r="K141" s="92"/>
      <c r="L141" s="92"/>
      <c r="M141" s="93"/>
      <c r="N141" s="92"/>
    </row>
    <row r="142" spans="1:14" ht="17.25" customHeight="1">
      <c r="A142" s="92"/>
      <c r="B142" s="92"/>
      <c r="C142" s="92"/>
      <c r="D142" s="92"/>
      <c r="E142" s="93"/>
      <c r="F142" s="93"/>
      <c r="G142" s="92"/>
      <c r="H142" s="92"/>
      <c r="I142" s="93"/>
      <c r="J142" s="93"/>
      <c r="K142" s="92"/>
      <c r="L142" s="92"/>
      <c r="M142" s="93"/>
      <c r="N142" s="92"/>
    </row>
    <row r="143" spans="1:14" ht="17.25" customHeight="1">
      <c r="A143" s="92"/>
      <c r="B143" s="92"/>
      <c r="C143" s="92"/>
      <c r="D143" s="92"/>
      <c r="E143" s="93"/>
      <c r="F143" s="93"/>
      <c r="G143" s="92"/>
      <c r="H143" s="92"/>
      <c r="I143" s="93"/>
      <c r="J143" s="93"/>
      <c r="K143" s="92"/>
      <c r="L143" s="92"/>
      <c r="M143" s="93"/>
      <c r="N143" s="92"/>
    </row>
    <row r="144" spans="1:14" ht="17.25" customHeight="1">
      <c r="A144" s="92"/>
      <c r="B144" s="92"/>
      <c r="C144" s="92"/>
      <c r="D144" s="92"/>
      <c r="E144" s="93"/>
      <c r="F144" s="93"/>
      <c r="G144" s="92"/>
      <c r="H144" s="92"/>
      <c r="I144" s="93"/>
      <c r="J144" s="93"/>
      <c r="K144" s="92"/>
      <c r="L144" s="92"/>
      <c r="M144" s="93"/>
      <c r="N144" s="92"/>
    </row>
    <row r="145" spans="1:14" ht="17.25" customHeight="1">
      <c r="A145" s="92"/>
      <c r="B145" s="92"/>
      <c r="C145" s="92"/>
      <c r="D145" s="92"/>
      <c r="E145" s="93"/>
      <c r="F145" s="93"/>
      <c r="G145" s="92"/>
      <c r="H145" s="92"/>
      <c r="I145" s="93"/>
      <c r="J145" s="93"/>
      <c r="K145" s="92"/>
      <c r="L145" s="92"/>
      <c r="M145" s="93"/>
      <c r="N145" s="92"/>
    </row>
    <row r="146" spans="1:14" ht="17.25" customHeight="1">
      <c r="A146" s="92"/>
      <c r="B146" s="92"/>
      <c r="C146" s="92"/>
      <c r="D146" s="92"/>
      <c r="E146" s="93"/>
      <c r="F146" s="93"/>
      <c r="G146" s="92"/>
      <c r="H146" s="92"/>
      <c r="I146" s="93"/>
      <c r="J146" s="93"/>
      <c r="K146" s="92"/>
      <c r="L146" s="92"/>
      <c r="M146" s="93"/>
      <c r="N146" s="92"/>
    </row>
    <row r="147" spans="1:14" ht="17.25" customHeight="1">
      <c r="A147" s="92"/>
      <c r="B147" s="92"/>
      <c r="C147" s="92"/>
      <c r="D147" s="92"/>
      <c r="E147" s="93"/>
      <c r="F147" s="93"/>
      <c r="G147" s="92"/>
      <c r="H147" s="92"/>
      <c r="I147" s="93"/>
      <c r="J147" s="93"/>
      <c r="K147" s="92"/>
      <c r="L147" s="92"/>
      <c r="M147" s="93"/>
      <c r="N147" s="92"/>
    </row>
    <row r="148" spans="1:14" ht="17.25" customHeight="1">
      <c r="A148" s="92"/>
      <c r="B148" s="92"/>
      <c r="C148" s="92"/>
      <c r="D148" s="92"/>
      <c r="E148" s="93"/>
      <c r="F148" s="93"/>
      <c r="G148" s="92"/>
      <c r="H148" s="92"/>
      <c r="I148" s="93"/>
      <c r="J148" s="93"/>
      <c r="K148" s="92"/>
      <c r="L148" s="92"/>
      <c r="M148" s="93"/>
      <c r="N148" s="92"/>
    </row>
    <row r="149" spans="1:14" ht="17.25" customHeight="1">
      <c r="A149" s="92"/>
      <c r="B149" s="92"/>
      <c r="C149" s="92"/>
      <c r="D149" s="92"/>
      <c r="E149" s="93"/>
      <c r="F149" s="93"/>
      <c r="G149" s="92"/>
      <c r="H149" s="92"/>
      <c r="I149" s="93"/>
      <c r="J149" s="93"/>
      <c r="K149" s="92"/>
      <c r="L149" s="92"/>
      <c r="M149" s="93"/>
      <c r="N149" s="92"/>
    </row>
  </sheetData>
  <mergeCells count="12">
    <mergeCell ref="A29:M29"/>
    <mergeCell ref="C30:M30"/>
    <mergeCell ref="A31:A32"/>
    <mergeCell ref="C31:E31"/>
    <mergeCell ref="G31:I31"/>
    <mergeCell ref="K31:M31"/>
    <mergeCell ref="A1:M1"/>
    <mergeCell ref="C2:M2"/>
    <mergeCell ref="A3:A4"/>
    <mergeCell ref="C3:E3"/>
    <mergeCell ref="G3:I3"/>
    <mergeCell ref="K3:M3"/>
  </mergeCells>
  <printOptions horizontalCentered="1"/>
  <pageMargins left="0.7" right="0.7" top="1.25" bottom="0.7" header="0.5" footer="0.3"/>
  <pageSetup paperSize="9" scale="54" firstPageNumber="7" fitToHeight="0" orientation="landscape" useFirstPageNumber="1" r:id="rId1"/>
  <headerFooter alignWithMargins="0">
    <oddHeader>&amp;C&amp;"Times New Roman,Bold"&amp;20
________________________________________________________________________________________________________&amp;R&amp;"Times New Roman,Regular"&amp;12  
  مملكة البحرين
  الحساب الختامي الموحد للدولة للسنة المالية المنتهية في 31 ديسمبر 2023</oddHeader>
    <oddFooter>&amp;C&amp;"Arial,Bold"&amp;20_______________________________________________________________________&amp;"Arabic Transparent,Regular"&amp;14
&amp;"Times New Roman,Regular"&amp;16&amp;P</oddFooter>
  </headerFooter>
  <rowBreaks count="1" manualBreakCount="1">
    <brk id="28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O292"/>
  <sheetViews>
    <sheetView rightToLeft="1" view="pageBreakPreview" zoomScaleNormal="100" zoomScaleSheetLayoutView="100" workbookViewId="0">
      <selection sqref="A1:K1"/>
    </sheetView>
  </sheetViews>
  <sheetFormatPr defaultColWidth="9.140625" defaultRowHeight="12.75"/>
  <cols>
    <col min="1" max="1" width="33.28515625" style="475" customWidth="1"/>
    <col min="2" max="2" width="8.5703125" style="475" hidden="1" customWidth="1"/>
    <col min="3" max="3" width="15" style="476" bestFit="1" customWidth="1"/>
    <col min="4" max="4" width="13.28515625" style="477" bestFit="1" customWidth="1"/>
    <col min="5" max="5" width="12.42578125" style="477" customWidth="1"/>
    <col min="6" max="6" width="13.28515625" style="477" customWidth="1"/>
    <col min="7" max="7" width="0.140625" style="477" hidden="1" customWidth="1"/>
    <col min="8" max="8" width="9.140625" style="477" bestFit="1" customWidth="1"/>
    <col min="9" max="9" width="12.28515625" style="477" customWidth="1"/>
    <col min="10" max="10" width="15" style="121" bestFit="1" customWidth="1"/>
    <col min="11" max="11" width="14.85546875" style="121" customWidth="1"/>
    <col min="12" max="12" width="15" style="477" bestFit="1" customWidth="1"/>
    <col min="13" max="14" width="14.85546875" style="477" customWidth="1"/>
    <col min="15" max="16383" width="9.140625" style="475"/>
    <col min="16384" max="16384" width="9.140625" style="475" bestFit="1"/>
  </cols>
  <sheetData>
    <row r="1" spans="1:197" s="538" customFormat="1" ht="30.95" customHeight="1">
      <c r="A1" s="715" t="s">
        <v>1475</v>
      </c>
      <c r="B1" s="715"/>
      <c r="C1" s="715"/>
      <c r="D1" s="715"/>
      <c r="E1" s="715"/>
      <c r="F1" s="715"/>
      <c r="G1" s="715"/>
      <c r="H1" s="715"/>
      <c r="I1" s="715"/>
      <c r="J1" s="715"/>
      <c r="K1" s="715"/>
      <c r="L1" s="269"/>
      <c r="M1" s="269"/>
      <c r="N1" s="269"/>
      <c r="GO1" s="538" t="s">
        <v>1476</v>
      </c>
    </row>
    <row r="2" spans="1:197" ht="21.95" customHeight="1">
      <c r="A2" s="438"/>
      <c r="B2" s="438"/>
      <c r="C2" s="721" t="s">
        <v>1406</v>
      </c>
      <c r="D2" s="721"/>
      <c r="E2" s="721"/>
      <c r="F2" s="721"/>
      <c r="G2" s="721"/>
      <c r="H2" s="721"/>
      <c r="I2" s="721"/>
      <c r="J2" s="721"/>
      <c r="K2" s="721"/>
      <c r="L2" s="721"/>
    </row>
    <row r="3" spans="1:197" s="540" customFormat="1" ht="45" customHeight="1">
      <c r="A3" s="439" t="s">
        <v>1455</v>
      </c>
      <c r="B3" s="439" t="s">
        <v>198</v>
      </c>
      <c r="C3" s="440" t="s">
        <v>1477</v>
      </c>
      <c r="D3" s="440" t="s">
        <v>2556</v>
      </c>
      <c r="E3" s="440" t="s">
        <v>1478</v>
      </c>
      <c r="F3" s="440" t="s">
        <v>1479</v>
      </c>
      <c r="G3" s="440" t="s">
        <v>1480</v>
      </c>
      <c r="H3" s="550" t="s">
        <v>1481</v>
      </c>
      <c r="I3" s="440" t="s">
        <v>1482</v>
      </c>
      <c r="J3" s="585" t="s">
        <v>1474</v>
      </c>
      <c r="K3" s="585" t="s">
        <v>1483</v>
      </c>
      <c r="L3" s="440" t="s">
        <v>1409</v>
      </c>
      <c r="M3" s="539"/>
      <c r="N3" s="539"/>
    </row>
    <row r="4" spans="1:197" s="541" customFormat="1" ht="18" customHeight="1">
      <c r="A4" s="642" t="s">
        <v>1462</v>
      </c>
      <c r="B4" s="441">
        <v>11</v>
      </c>
      <c r="C4" s="643">
        <v>0</v>
      </c>
      <c r="D4" s="559">
        <v>0</v>
      </c>
      <c r="E4" s="559">
        <v>0</v>
      </c>
      <c r="F4" s="559">
        <v>0</v>
      </c>
      <c r="G4" s="559"/>
      <c r="H4" s="559">
        <v>0</v>
      </c>
      <c r="I4" s="559">
        <v>0</v>
      </c>
      <c r="J4" s="559">
        <f t="shared" ref="J4:J27" si="0">SUM(C4:I4)</f>
        <v>0</v>
      </c>
      <c r="K4" s="559">
        <v>0</v>
      </c>
      <c r="L4" s="568">
        <v>7228</v>
      </c>
      <c r="M4" s="472"/>
      <c r="N4" s="560"/>
    </row>
    <row r="5" spans="1:197" s="473" customFormat="1" ht="18" customHeight="1">
      <c r="A5" s="642" t="s">
        <v>458</v>
      </c>
      <c r="B5" s="330">
        <v>13</v>
      </c>
      <c r="C5" s="643">
        <v>0</v>
      </c>
      <c r="D5" s="283">
        <v>53328532</v>
      </c>
      <c r="E5" s="283">
        <v>3758639</v>
      </c>
      <c r="F5" s="283">
        <v>69250</v>
      </c>
      <c r="G5" s="283"/>
      <c r="H5" s="283">
        <v>95704</v>
      </c>
      <c r="I5" s="283">
        <v>146666</v>
      </c>
      <c r="J5" s="568">
        <f t="shared" si="0"/>
        <v>57398791</v>
      </c>
      <c r="K5" s="283">
        <v>64092000</v>
      </c>
      <c r="L5" s="568">
        <v>58245356</v>
      </c>
      <c r="M5" s="472"/>
      <c r="N5" s="472"/>
    </row>
    <row r="6" spans="1:197" s="473" customFormat="1" ht="18" customHeight="1">
      <c r="A6" s="642" t="s">
        <v>1646</v>
      </c>
      <c r="B6" s="330"/>
      <c r="C6" s="643">
        <v>0</v>
      </c>
      <c r="D6" s="559">
        <v>0</v>
      </c>
      <c r="E6" s="559">
        <v>0</v>
      </c>
      <c r="F6" s="559">
        <v>0</v>
      </c>
      <c r="G6" s="334"/>
      <c r="H6" s="559">
        <v>0</v>
      </c>
      <c r="I6" s="559">
        <v>0</v>
      </c>
      <c r="J6" s="559">
        <f>SUM(C6:I6)</f>
        <v>0</v>
      </c>
      <c r="K6" s="283">
        <v>181000</v>
      </c>
      <c r="L6" s="559">
        <v>0</v>
      </c>
      <c r="M6" s="472"/>
      <c r="N6" s="472"/>
    </row>
    <row r="7" spans="1:197" s="473" customFormat="1" ht="18" customHeight="1">
      <c r="A7" s="642" t="s">
        <v>470</v>
      </c>
      <c r="B7" s="330">
        <v>16</v>
      </c>
      <c r="C7" s="643">
        <v>0</v>
      </c>
      <c r="D7" s="283">
        <v>1205439</v>
      </c>
      <c r="E7" s="559">
        <v>0</v>
      </c>
      <c r="F7" s="334">
        <v>0</v>
      </c>
      <c r="G7" s="283"/>
      <c r="H7" s="283">
        <v>44620</v>
      </c>
      <c r="I7" s="283">
        <v>80570</v>
      </c>
      <c r="J7" s="568">
        <f t="shared" si="0"/>
        <v>1330629</v>
      </c>
      <c r="K7" s="283">
        <v>2623000</v>
      </c>
      <c r="L7" s="568">
        <v>1446656</v>
      </c>
      <c r="M7" s="472"/>
      <c r="N7" s="472"/>
    </row>
    <row r="8" spans="1:197" s="473" customFormat="1" ht="18" customHeight="1">
      <c r="A8" s="642" t="s">
        <v>476</v>
      </c>
      <c r="B8" s="330">
        <v>18</v>
      </c>
      <c r="C8" s="643">
        <v>0</v>
      </c>
      <c r="D8" s="283">
        <v>10694147</v>
      </c>
      <c r="E8" s="283">
        <v>62461</v>
      </c>
      <c r="F8" s="559">
        <v>0</v>
      </c>
      <c r="G8" s="283"/>
      <c r="H8" s="283">
        <v>1295</v>
      </c>
      <c r="I8" s="283">
        <v>15838181</v>
      </c>
      <c r="J8" s="568">
        <f t="shared" si="0"/>
        <v>26596084</v>
      </c>
      <c r="K8" s="283">
        <v>35000000</v>
      </c>
      <c r="L8" s="568">
        <v>27200209</v>
      </c>
      <c r="M8" s="472"/>
      <c r="N8" s="472"/>
    </row>
    <row r="9" spans="1:197" s="473" customFormat="1" ht="18" customHeight="1">
      <c r="A9" s="642" t="s">
        <v>2528</v>
      </c>
      <c r="B9" s="330">
        <v>21</v>
      </c>
      <c r="C9" s="643">
        <v>0</v>
      </c>
      <c r="D9" s="283">
        <v>4320</v>
      </c>
      <c r="E9" s="568">
        <v>65893</v>
      </c>
      <c r="F9" s="334">
        <v>0</v>
      </c>
      <c r="G9" s="283"/>
      <c r="H9" s="283">
        <v>31725</v>
      </c>
      <c r="I9" s="283">
        <v>5994</v>
      </c>
      <c r="J9" s="568">
        <f t="shared" si="0"/>
        <v>107932</v>
      </c>
      <c r="K9" s="283">
        <v>133000</v>
      </c>
      <c r="L9" s="568">
        <v>187687</v>
      </c>
      <c r="M9" s="472"/>
      <c r="N9" s="472"/>
    </row>
    <row r="10" spans="1:197" s="473" customFormat="1" ht="18" customHeight="1">
      <c r="A10" s="642" t="s">
        <v>2529</v>
      </c>
      <c r="B10" s="330">
        <v>22</v>
      </c>
      <c r="C10" s="643">
        <v>0</v>
      </c>
      <c r="D10" s="283">
        <v>35197</v>
      </c>
      <c r="E10" s="283">
        <v>4235570</v>
      </c>
      <c r="F10" s="283">
        <v>6841</v>
      </c>
      <c r="G10" s="283"/>
      <c r="H10" s="283">
        <v>1905</v>
      </c>
      <c r="I10" s="283">
        <v>487087</v>
      </c>
      <c r="J10" s="568">
        <f t="shared" si="0"/>
        <v>4766600</v>
      </c>
      <c r="K10" s="283">
        <v>6000000</v>
      </c>
      <c r="L10" s="568">
        <v>28756170</v>
      </c>
      <c r="M10" s="472"/>
      <c r="N10" s="472"/>
    </row>
    <row r="11" spans="1:197" s="473" customFormat="1" ht="18" customHeight="1">
      <c r="A11" s="642" t="s">
        <v>2569</v>
      </c>
      <c r="B11" s="330">
        <v>23</v>
      </c>
      <c r="C11" s="643">
        <v>0</v>
      </c>
      <c r="D11" s="283">
        <v>3837658</v>
      </c>
      <c r="E11" s="283">
        <v>976563</v>
      </c>
      <c r="F11" s="283">
        <v>303626</v>
      </c>
      <c r="G11" s="283"/>
      <c r="H11" s="283">
        <v>382430</v>
      </c>
      <c r="I11" s="283">
        <v>1573</v>
      </c>
      <c r="J11" s="697">
        <f t="shared" si="0"/>
        <v>5501850</v>
      </c>
      <c r="K11" s="283">
        <v>4603000</v>
      </c>
      <c r="L11" s="568">
        <v>5204883</v>
      </c>
      <c r="M11" s="472"/>
      <c r="N11" s="472"/>
    </row>
    <row r="12" spans="1:197" s="473" customFormat="1" ht="18" customHeight="1">
      <c r="A12" s="642" t="s">
        <v>2559</v>
      </c>
      <c r="B12" s="330">
        <v>26</v>
      </c>
      <c r="C12" s="643">
        <v>0</v>
      </c>
      <c r="D12" s="283">
        <v>20</v>
      </c>
      <c r="E12" s="283">
        <v>19640</v>
      </c>
      <c r="F12" s="334">
        <v>0</v>
      </c>
      <c r="G12" s="334"/>
      <c r="H12" s="559">
        <v>0</v>
      </c>
      <c r="I12" s="334">
        <v>0</v>
      </c>
      <c r="J12" s="568">
        <f t="shared" si="0"/>
        <v>19660</v>
      </c>
      <c r="K12" s="283">
        <v>25000</v>
      </c>
      <c r="L12" s="568">
        <v>43272</v>
      </c>
      <c r="M12" s="472"/>
      <c r="N12" s="472"/>
    </row>
    <row r="13" spans="1:197" s="473" customFormat="1" ht="18" customHeight="1">
      <c r="A13" s="642" t="s">
        <v>2564</v>
      </c>
      <c r="B13" s="330">
        <v>29</v>
      </c>
      <c r="C13" s="643">
        <v>0</v>
      </c>
      <c r="D13" s="283">
        <v>150</v>
      </c>
      <c r="E13" s="334">
        <v>0</v>
      </c>
      <c r="F13" s="559">
        <v>0</v>
      </c>
      <c r="G13" s="334"/>
      <c r="H13" s="334">
        <v>0</v>
      </c>
      <c r="I13" s="334">
        <v>0</v>
      </c>
      <c r="J13" s="568">
        <f t="shared" si="0"/>
        <v>150</v>
      </c>
      <c r="K13" s="334">
        <v>0</v>
      </c>
      <c r="L13" s="568">
        <v>580</v>
      </c>
      <c r="M13" s="472"/>
      <c r="N13" s="472"/>
    </row>
    <row r="14" spans="1:197" s="473" customFormat="1" ht="18" customHeight="1">
      <c r="A14" s="642" t="s">
        <v>506</v>
      </c>
      <c r="B14" s="330">
        <v>34</v>
      </c>
      <c r="C14" s="643">
        <v>0</v>
      </c>
      <c r="D14" s="283">
        <v>23279333</v>
      </c>
      <c r="E14" s="283">
        <v>646364</v>
      </c>
      <c r="F14" s="283">
        <v>14479961</v>
      </c>
      <c r="G14" s="283"/>
      <c r="H14" s="283">
        <v>501</v>
      </c>
      <c r="I14" s="283">
        <v>507078</v>
      </c>
      <c r="J14" s="697">
        <f t="shared" si="0"/>
        <v>38913237</v>
      </c>
      <c r="K14" s="283">
        <v>37940000</v>
      </c>
      <c r="L14" s="568">
        <v>36560164</v>
      </c>
      <c r="M14" s="472"/>
      <c r="N14" s="472"/>
    </row>
    <row r="15" spans="1:197" s="473" customFormat="1" ht="18" customHeight="1">
      <c r="A15" s="642" t="s">
        <v>2568</v>
      </c>
      <c r="B15" s="330">
        <v>36</v>
      </c>
      <c r="C15" s="643">
        <v>0</v>
      </c>
      <c r="D15" s="283">
        <v>707</v>
      </c>
      <c r="E15" s="334">
        <v>0</v>
      </c>
      <c r="F15" s="334">
        <v>0</v>
      </c>
      <c r="G15" s="334"/>
      <c r="H15" s="334">
        <v>0</v>
      </c>
      <c r="I15" s="334">
        <v>0</v>
      </c>
      <c r="J15" s="568">
        <f t="shared" si="0"/>
        <v>707</v>
      </c>
      <c r="K15" s="559">
        <v>0</v>
      </c>
      <c r="L15" s="568">
        <v>7774</v>
      </c>
      <c r="M15" s="472"/>
      <c r="N15" s="472"/>
    </row>
    <row r="16" spans="1:197" s="473" customFormat="1" ht="18" customHeight="1">
      <c r="A16" s="642" t="s">
        <v>521</v>
      </c>
      <c r="B16" s="330">
        <v>41</v>
      </c>
      <c r="C16" s="643">
        <v>0</v>
      </c>
      <c r="D16" s="283">
        <v>1302915</v>
      </c>
      <c r="E16" s="283">
        <v>68155</v>
      </c>
      <c r="F16" s="283">
        <v>116250</v>
      </c>
      <c r="G16" s="283"/>
      <c r="H16" s="559">
        <v>0</v>
      </c>
      <c r="I16" s="283">
        <v>26775</v>
      </c>
      <c r="J16" s="568">
        <f t="shared" si="0"/>
        <v>1514095</v>
      </c>
      <c r="K16" s="283">
        <v>7247000</v>
      </c>
      <c r="L16" s="568">
        <v>1450056</v>
      </c>
      <c r="M16" s="472"/>
      <c r="N16" s="472"/>
    </row>
    <row r="17" spans="1:14" s="473" customFormat="1" ht="18" customHeight="1">
      <c r="A17" s="642" t="s">
        <v>527</v>
      </c>
      <c r="B17" s="330">
        <v>46</v>
      </c>
      <c r="C17" s="643">
        <v>0</v>
      </c>
      <c r="D17" s="283">
        <v>521936</v>
      </c>
      <c r="E17" s="283">
        <v>112711</v>
      </c>
      <c r="F17" s="283">
        <v>3839779</v>
      </c>
      <c r="G17" s="283"/>
      <c r="H17" s="283">
        <v>133816</v>
      </c>
      <c r="I17" s="283">
        <v>166567</v>
      </c>
      <c r="J17" s="568">
        <f t="shared" si="0"/>
        <v>4774809</v>
      </c>
      <c r="K17" s="283">
        <v>4293000</v>
      </c>
      <c r="L17" s="568">
        <v>5909654</v>
      </c>
      <c r="M17" s="472"/>
      <c r="N17" s="472"/>
    </row>
    <row r="18" spans="1:14" s="473" customFormat="1" ht="18" customHeight="1">
      <c r="A18" s="642" t="s">
        <v>529</v>
      </c>
      <c r="B18" s="330">
        <v>48</v>
      </c>
      <c r="C18" s="643">
        <v>0</v>
      </c>
      <c r="D18" s="283">
        <v>6527896</v>
      </c>
      <c r="E18" s="283">
        <v>33730691</v>
      </c>
      <c r="F18" s="283">
        <v>11803591</v>
      </c>
      <c r="G18" s="283"/>
      <c r="H18" s="283">
        <v>4427</v>
      </c>
      <c r="I18" s="283">
        <v>814757</v>
      </c>
      <c r="J18" s="697">
        <f t="shared" si="0"/>
        <v>52881362</v>
      </c>
      <c r="K18" s="283">
        <v>51803000</v>
      </c>
      <c r="L18" s="568">
        <v>50259216</v>
      </c>
      <c r="M18" s="472"/>
      <c r="N18" s="472"/>
    </row>
    <row r="19" spans="1:14" s="473" customFormat="1" ht="18" customHeight="1">
      <c r="A19" s="642" t="s">
        <v>541</v>
      </c>
      <c r="B19" s="330"/>
      <c r="C19" s="643">
        <v>0</v>
      </c>
      <c r="D19" s="559">
        <v>0</v>
      </c>
      <c r="E19" s="559">
        <v>0</v>
      </c>
      <c r="F19" s="559">
        <v>0</v>
      </c>
      <c r="G19" s="283"/>
      <c r="H19" s="283">
        <v>230</v>
      </c>
      <c r="I19" s="559">
        <v>0</v>
      </c>
      <c r="J19" s="568">
        <f>SUM(C19:I19)</f>
        <v>230</v>
      </c>
      <c r="K19" s="559">
        <v>0</v>
      </c>
      <c r="L19" s="559">
        <v>0</v>
      </c>
      <c r="M19" s="472"/>
      <c r="N19" s="472"/>
    </row>
    <row r="20" spans="1:14" s="473" customFormat="1" ht="18" customHeight="1">
      <c r="A20" s="642" t="s">
        <v>548</v>
      </c>
      <c r="B20" s="330">
        <v>59</v>
      </c>
      <c r="C20" s="643">
        <v>0</v>
      </c>
      <c r="D20" s="283">
        <v>527235</v>
      </c>
      <c r="E20" s="283">
        <v>385600</v>
      </c>
      <c r="F20" s="334">
        <v>0</v>
      </c>
      <c r="G20" s="334"/>
      <c r="H20" s="334">
        <v>0</v>
      </c>
      <c r="I20" s="334">
        <v>0</v>
      </c>
      <c r="J20" s="568">
        <f t="shared" si="0"/>
        <v>912835</v>
      </c>
      <c r="K20" s="283">
        <v>2220000</v>
      </c>
      <c r="L20" s="568">
        <v>1007755</v>
      </c>
      <c r="M20" s="472"/>
      <c r="N20" s="472"/>
    </row>
    <row r="21" spans="1:14" s="473" customFormat="1" ht="18" customHeight="1">
      <c r="A21" s="642" t="s">
        <v>1484</v>
      </c>
      <c r="B21" s="330">
        <v>60</v>
      </c>
      <c r="C21" s="643">
        <v>0</v>
      </c>
      <c r="D21" s="283">
        <v>33175091</v>
      </c>
      <c r="E21" s="283">
        <v>29626352</v>
      </c>
      <c r="F21" s="283">
        <v>100409240</v>
      </c>
      <c r="G21" s="283"/>
      <c r="H21" s="283">
        <v>25441</v>
      </c>
      <c r="I21" s="283">
        <v>10426138</v>
      </c>
      <c r="J21" s="697">
        <f t="shared" si="0"/>
        <v>173662262</v>
      </c>
      <c r="K21" s="283">
        <v>221926000</v>
      </c>
      <c r="L21" s="568">
        <v>147938476</v>
      </c>
      <c r="M21" s="472"/>
      <c r="N21" s="472"/>
    </row>
    <row r="22" spans="1:14" s="473" customFormat="1" ht="18" customHeight="1">
      <c r="A22" s="642" t="s">
        <v>562</v>
      </c>
      <c r="B22" s="330">
        <v>62</v>
      </c>
      <c r="C22" s="568">
        <v>2034699810</v>
      </c>
      <c r="D22" s="334">
        <v>0</v>
      </c>
      <c r="E22" s="334">
        <v>0</v>
      </c>
      <c r="F22" s="334">
        <v>0</v>
      </c>
      <c r="G22" s="334"/>
      <c r="H22" s="334">
        <v>0</v>
      </c>
      <c r="I22" s="334">
        <v>0</v>
      </c>
      <c r="J22" s="568">
        <f t="shared" si="0"/>
        <v>2034699810</v>
      </c>
      <c r="K22" s="283">
        <v>1915970000</v>
      </c>
      <c r="L22" s="568">
        <v>2423901144</v>
      </c>
      <c r="M22" s="472"/>
      <c r="N22" s="472"/>
    </row>
    <row r="23" spans="1:14" s="473" customFormat="1" ht="18" customHeight="1">
      <c r="A23" s="642" t="s">
        <v>2621</v>
      </c>
      <c r="B23" s="330">
        <v>65</v>
      </c>
      <c r="C23" s="643">
        <v>0</v>
      </c>
      <c r="D23" s="283">
        <v>532548</v>
      </c>
      <c r="E23" s="283">
        <v>173602</v>
      </c>
      <c r="F23" s="283">
        <v>173793</v>
      </c>
      <c r="G23" s="283"/>
      <c r="H23" s="334">
        <v>0</v>
      </c>
      <c r="I23" s="283">
        <v>17949</v>
      </c>
      <c r="J23" s="568">
        <f>SUM(C23:I23)</f>
        <v>897892</v>
      </c>
      <c r="K23" s="283">
        <v>1699000</v>
      </c>
      <c r="L23" s="568">
        <v>961659</v>
      </c>
      <c r="M23" s="561"/>
      <c r="N23" s="472"/>
    </row>
    <row r="24" spans="1:14" s="473" customFormat="1" ht="18" customHeight="1">
      <c r="A24" s="642" t="s">
        <v>565</v>
      </c>
      <c r="B24" s="330">
        <v>66</v>
      </c>
      <c r="C24" s="643">
        <v>0</v>
      </c>
      <c r="D24" s="283">
        <v>176892</v>
      </c>
      <c r="E24" s="283">
        <v>1417</v>
      </c>
      <c r="F24" s="283">
        <v>75899</v>
      </c>
      <c r="G24" s="283"/>
      <c r="H24" s="568">
        <v>263</v>
      </c>
      <c r="I24" s="283">
        <v>53073</v>
      </c>
      <c r="J24" s="568">
        <f>SUM(C24:I24)</f>
        <v>307544</v>
      </c>
      <c r="K24" s="283">
        <v>500000</v>
      </c>
      <c r="L24" s="568">
        <v>313717</v>
      </c>
      <c r="M24" s="472"/>
      <c r="N24" s="472"/>
    </row>
    <row r="25" spans="1:14" s="473" customFormat="1" ht="18" customHeight="1">
      <c r="A25" s="642" t="s">
        <v>567</v>
      </c>
      <c r="B25" s="330">
        <v>68</v>
      </c>
      <c r="C25" s="643">
        <v>0</v>
      </c>
      <c r="D25" s="334">
        <v>0</v>
      </c>
      <c r="E25" s="334">
        <v>0</v>
      </c>
      <c r="F25" s="334">
        <v>0</v>
      </c>
      <c r="G25" s="283"/>
      <c r="H25" s="334">
        <v>0</v>
      </c>
      <c r="I25" s="334">
        <v>0</v>
      </c>
      <c r="J25" s="334">
        <f t="shared" si="0"/>
        <v>0</v>
      </c>
      <c r="K25" s="334">
        <v>0</v>
      </c>
      <c r="L25" s="568">
        <v>265</v>
      </c>
      <c r="M25" s="472"/>
      <c r="N25" s="472"/>
    </row>
    <row r="26" spans="1:14" s="473" customFormat="1" ht="18" customHeight="1">
      <c r="A26" s="642" t="s">
        <v>610</v>
      </c>
      <c r="B26" s="330">
        <v>69</v>
      </c>
      <c r="C26" s="643">
        <v>0</v>
      </c>
      <c r="D26" s="334">
        <v>0</v>
      </c>
      <c r="E26" s="334">
        <v>0</v>
      </c>
      <c r="F26" s="334">
        <v>0</v>
      </c>
      <c r="G26" s="283"/>
      <c r="H26" s="568">
        <v>223</v>
      </c>
      <c r="I26" s="334">
        <v>0</v>
      </c>
      <c r="J26" s="568">
        <f t="shared" si="0"/>
        <v>223</v>
      </c>
      <c r="K26" s="334">
        <v>0</v>
      </c>
      <c r="L26" s="568">
        <v>810</v>
      </c>
      <c r="M26" s="472"/>
      <c r="N26" s="472"/>
    </row>
    <row r="27" spans="1:14" s="473" customFormat="1" ht="18" customHeight="1">
      <c r="A27" s="642" t="s">
        <v>1467</v>
      </c>
      <c r="B27" s="330">
        <v>72</v>
      </c>
      <c r="C27" s="643">
        <v>0</v>
      </c>
      <c r="D27" s="334">
        <v>0</v>
      </c>
      <c r="E27" s="334">
        <v>0</v>
      </c>
      <c r="F27" s="334">
        <v>0</v>
      </c>
      <c r="G27" s="568"/>
      <c r="H27" s="283">
        <v>560</v>
      </c>
      <c r="I27" s="334">
        <v>0</v>
      </c>
      <c r="J27" s="568">
        <f t="shared" si="0"/>
        <v>560</v>
      </c>
      <c r="K27" s="334">
        <v>0</v>
      </c>
      <c r="L27" s="334">
        <v>0</v>
      </c>
      <c r="M27" s="472"/>
      <c r="N27" s="472"/>
    </row>
    <row r="28" spans="1:14" s="543" customFormat="1" ht="30.95" customHeight="1">
      <c r="A28" s="333" t="s">
        <v>1485</v>
      </c>
      <c r="B28" s="333"/>
      <c r="C28" s="443"/>
      <c r="D28" s="333"/>
      <c r="E28" s="333"/>
      <c r="F28" s="333"/>
      <c r="G28" s="331"/>
      <c r="H28" s="331"/>
      <c r="I28" s="331"/>
      <c r="J28" s="331"/>
      <c r="K28" s="331"/>
      <c r="L28" s="332"/>
      <c r="M28" s="542"/>
      <c r="N28" s="542"/>
    </row>
    <row r="29" spans="1:14" s="543" customFormat="1" ht="21.95" customHeight="1">
      <c r="A29" s="438"/>
      <c r="B29" s="438"/>
      <c r="C29" s="721" t="s">
        <v>1406</v>
      </c>
      <c r="D29" s="721"/>
      <c r="E29" s="721"/>
      <c r="F29" s="721"/>
      <c r="G29" s="721"/>
      <c r="H29" s="721"/>
      <c r="I29" s="721"/>
      <c r="J29" s="721"/>
      <c r="K29" s="721"/>
      <c r="L29" s="721"/>
      <c r="M29" s="542"/>
      <c r="N29" s="542"/>
    </row>
    <row r="30" spans="1:14" s="543" customFormat="1" ht="45" customHeight="1">
      <c r="A30" s="439" t="s">
        <v>1455</v>
      </c>
      <c r="B30" s="439" t="s">
        <v>198</v>
      </c>
      <c r="C30" s="440" t="s">
        <v>1477</v>
      </c>
      <c r="D30" s="440" t="s">
        <v>2556</v>
      </c>
      <c r="E30" s="440" t="s">
        <v>1478</v>
      </c>
      <c r="F30" s="440" t="s">
        <v>1479</v>
      </c>
      <c r="G30" s="440" t="s">
        <v>1480</v>
      </c>
      <c r="H30" s="550" t="s">
        <v>1481</v>
      </c>
      <c r="I30" s="440" t="s">
        <v>1482</v>
      </c>
      <c r="J30" s="585" t="s">
        <v>1474</v>
      </c>
      <c r="K30" s="585" t="s">
        <v>1483</v>
      </c>
      <c r="L30" s="440" t="s">
        <v>1409</v>
      </c>
      <c r="M30" s="542"/>
      <c r="N30" s="542"/>
    </row>
    <row r="31" spans="1:14" s="543" customFormat="1" ht="18" customHeight="1">
      <c r="A31" s="644" t="s">
        <v>1486</v>
      </c>
      <c r="B31" s="442">
        <v>73</v>
      </c>
      <c r="C31" s="643">
        <v>0</v>
      </c>
      <c r="D31" s="283">
        <v>2680834</v>
      </c>
      <c r="E31" s="283">
        <v>131946</v>
      </c>
      <c r="F31" s="334">
        <v>0</v>
      </c>
      <c r="G31" s="283"/>
      <c r="H31" s="283">
        <v>6</v>
      </c>
      <c r="I31" s="334">
        <v>0</v>
      </c>
      <c r="J31" s="697">
        <f>SUM(C31:I31)</f>
        <v>2812786</v>
      </c>
      <c r="K31" s="283">
        <v>6326000</v>
      </c>
      <c r="L31" s="283">
        <v>3002923</v>
      </c>
      <c r="M31" s="472"/>
      <c r="N31" s="542"/>
    </row>
    <row r="32" spans="1:14" s="543" customFormat="1" ht="18" customHeight="1">
      <c r="A32" s="644" t="s">
        <v>580</v>
      </c>
      <c r="B32" s="442">
        <v>75</v>
      </c>
      <c r="C32" s="643">
        <v>0</v>
      </c>
      <c r="D32" s="559">
        <v>0</v>
      </c>
      <c r="E32" s="334">
        <v>0</v>
      </c>
      <c r="F32" s="334">
        <v>0</v>
      </c>
      <c r="G32" s="283"/>
      <c r="H32" s="334">
        <v>0</v>
      </c>
      <c r="I32" s="334">
        <v>0</v>
      </c>
      <c r="J32" s="334">
        <f t="shared" ref="J32:J41" si="1">SUM(C32:I32)</f>
        <v>0</v>
      </c>
      <c r="K32" s="334">
        <v>0</v>
      </c>
      <c r="L32" s="283">
        <v>165</v>
      </c>
      <c r="M32" s="472"/>
      <c r="N32" s="542"/>
    </row>
    <row r="33" spans="1:14" s="543" customFormat="1" ht="18" customHeight="1">
      <c r="A33" s="644" t="s">
        <v>582</v>
      </c>
      <c r="B33" s="442">
        <v>76</v>
      </c>
      <c r="C33" s="643">
        <v>0</v>
      </c>
      <c r="D33" s="334">
        <v>0</v>
      </c>
      <c r="E33" s="283">
        <v>400</v>
      </c>
      <c r="F33" s="334">
        <v>0</v>
      </c>
      <c r="G33" s="283"/>
      <c r="H33" s="283">
        <v>40</v>
      </c>
      <c r="I33" s="334">
        <v>0</v>
      </c>
      <c r="J33" s="568">
        <f t="shared" si="1"/>
        <v>440</v>
      </c>
      <c r="K33" s="334">
        <v>0</v>
      </c>
      <c r="L33" s="283">
        <v>960</v>
      </c>
      <c r="M33" s="472"/>
      <c r="N33" s="542"/>
    </row>
    <row r="34" spans="1:14" s="473" customFormat="1" ht="18" customHeight="1">
      <c r="A34" s="644" t="s">
        <v>586</v>
      </c>
      <c r="B34" s="442">
        <v>78</v>
      </c>
      <c r="C34" s="643">
        <v>0</v>
      </c>
      <c r="D34" s="283">
        <v>17162410</v>
      </c>
      <c r="E34" s="283">
        <v>108605</v>
      </c>
      <c r="F34" s="334">
        <v>0</v>
      </c>
      <c r="G34" s="283"/>
      <c r="H34" s="334">
        <v>0</v>
      </c>
      <c r="I34" s="334">
        <v>0</v>
      </c>
      <c r="J34" s="568">
        <f t="shared" si="1"/>
        <v>17271015</v>
      </c>
      <c r="K34" s="283">
        <v>20875000</v>
      </c>
      <c r="L34" s="283">
        <v>18598736</v>
      </c>
      <c r="M34" s="472"/>
      <c r="N34" s="472"/>
    </row>
    <row r="35" spans="1:14" s="473" customFormat="1" ht="18" customHeight="1">
      <c r="A35" s="644" t="s">
        <v>2565</v>
      </c>
      <c r="B35" s="442"/>
      <c r="C35" s="643">
        <v>0</v>
      </c>
      <c r="D35" s="559">
        <v>0</v>
      </c>
      <c r="E35" s="559">
        <v>0</v>
      </c>
      <c r="F35" s="334">
        <v>0</v>
      </c>
      <c r="G35" s="283"/>
      <c r="H35" s="283">
        <v>200</v>
      </c>
      <c r="I35" s="334">
        <v>0</v>
      </c>
      <c r="J35" s="568">
        <f>SUM(C35:I35)</f>
        <v>200</v>
      </c>
      <c r="K35" s="559">
        <v>0</v>
      </c>
      <c r="L35" s="559">
        <v>0</v>
      </c>
      <c r="M35" s="472"/>
      <c r="N35" s="472"/>
    </row>
    <row r="36" spans="1:14" s="473" customFormat="1" ht="18" customHeight="1">
      <c r="A36" s="644" t="s">
        <v>1487</v>
      </c>
      <c r="B36" s="442">
        <v>81</v>
      </c>
      <c r="C36" s="643">
        <v>0</v>
      </c>
      <c r="D36" s="334">
        <v>0</v>
      </c>
      <c r="E36" s="334">
        <v>0</v>
      </c>
      <c r="F36" s="559">
        <v>0</v>
      </c>
      <c r="G36" s="283"/>
      <c r="H36" s="283">
        <v>422</v>
      </c>
      <c r="I36" s="283">
        <v>61</v>
      </c>
      <c r="J36" s="568">
        <f t="shared" si="1"/>
        <v>483</v>
      </c>
      <c r="K36" s="334">
        <v>0</v>
      </c>
      <c r="L36" s="283">
        <v>2336</v>
      </c>
      <c r="M36" s="472"/>
      <c r="N36" s="472"/>
    </row>
    <row r="37" spans="1:14" s="473" customFormat="1" ht="18" customHeight="1">
      <c r="A37" s="644" t="s">
        <v>592</v>
      </c>
      <c r="B37" s="442">
        <v>83</v>
      </c>
      <c r="C37" s="643">
        <v>0</v>
      </c>
      <c r="D37" s="283">
        <v>96583344</v>
      </c>
      <c r="E37" s="283">
        <v>2409473</v>
      </c>
      <c r="F37" s="283">
        <v>166</v>
      </c>
      <c r="G37" s="283"/>
      <c r="H37" s="559">
        <v>0</v>
      </c>
      <c r="I37" s="283">
        <v>1032772</v>
      </c>
      <c r="J37" s="568">
        <f t="shared" si="1"/>
        <v>100025755</v>
      </c>
      <c r="K37" s="283">
        <v>110000000</v>
      </c>
      <c r="L37" s="283">
        <v>103261855</v>
      </c>
      <c r="M37" s="472"/>
      <c r="N37" s="472"/>
    </row>
    <row r="38" spans="1:14" s="473" customFormat="1" ht="18" customHeight="1">
      <c r="A38" s="644" t="s">
        <v>2623</v>
      </c>
      <c r="B38" s="442">
        <v>85</v>
      </c>
      <c r="C38" s="643">
        <v>0</v>
      </c>
      <c r="D38" s="283">
        <v>2098124</v>
      </c>
      <c r="E38" s="334">
        <v>0</v>
      </c>
      <c r="F38" s="334">
        <v>0</v>
      </c>
      <c r="G38" s="334"/>
      <c r="H38" s="334">
        <v>0</v>
      </c>
      <c r="I38" s="334">
        <v>0</v>
      </c>
      <c r="J38" s="568">
        <f t="shared" si="1"/>
        <v>2098124</v>
      </c>
      <c r="K38" s="283">
        <v>3267000</v>
      </c>
      <c r="L38" s="283">
        <v>306798</v>
      </c>
      <c r="M38" s="472"/>
      <c r="N38" s="472"/>
    </row>
    <row r="39" spans="1:14" s="473" customFormat="1" ht="18" customHeight="1">
      <c r="A39" s="644" t="s">
        <v>602</v>
      </c>
      <c r="B39" s="442">
        <v>89</v>
      </c>
      <c r="C39" s="643">
        <v>0</v>
      </c>
      <c r="D39" s="283">
        <v>2687945</v>
      </c>
      <c r="E39" s="334">
        <v>0</v>
      </c>
      <c r="F39" s="334">
        <v>0</v>
      </c>
      <c r="G39" s="334"/>
      <c r="H39" s="334">
        <v>0</v>
      </c>
      <c r="I39" s="283">
        <v>168360</v>
      </c>
      <c r="J39" s="568">
        <f t="shared" si="1"/>
        <v>2856305</v>
      </c>
      <c r="K39" s="283">
        <v>3767000</v>
      </c>
      <c r="L39" s="283">
        <v>2576397</v>
      </c>
      <c r="M39" s="472"/>
      <c r="N39" s="544"/>
    </row>
    <row r="40" spans="1:14" s="473" customFormat="1" ht="18" customHeight="1">
      <c r="A40" s="644" t="s">
        <v>1470</v>
      </c>
      <c r="B40" s="442"/>
      <c r="C40" s="643">
        <v>0</v>
      </c>
      <c r="D40" s="283">
        <v>664412611</v>
      </c>
      <c r="E40" s="283">
        <v>399</v>
      </c>
      <c r="F40" s="334">
        <v>0</v>
      </c>
      <c r="G40" s="334"/>
      <c r="H40" s="334">
        <v>0</v>
      </c>
      <c r="I40" s="283">
        <v>2190788</v>
      </c>
      <c r="J40" s="568">
        <f t="shared" si="1"/>
        <v>666603798</v>
      </c>
      <c r="K40" s="283">
        <v>602896000</v>
      </c>
      <c r="L40" s="283">
        <v>626663629</v>
      </c>
      <c r="M40" s="472"/>
      <c r="N40" s="544"/>
    </row>
    <row r="41" spans="1:14" s="473" customFormat="1" ht="18" customHeight="1">
      <c r="A41" s="644" t="s">
        <v>1471</v>
      </c>
      <c r="B41" s="442">
        <v>92</v>
      </c>
      <c r="C41" s="643">
        <v>0</v>
      </c>
      <c r="D41" s="334">
        <v>0</v>
      </c>
      <c r="E41" s="283">
        <v>15133</v>
      </c>
      <c r="F41" s="334">
        <v>0</v>
      </c>
      <c r="G41" s="334"/>
      <c r="H41" s="334">
        <v>0</v>
      </c>
      <c r="I41" s="559">
        <v>0</v>
      </c>
      <c r="J41" s="697">
        <f t="shared" si="1"/>
        <v>15133</v>
      </c>
      <c r="K41" s="334">
        <v>0</v>
      </c>
      <c r="L41" s="283">
        <v>36653</v>
      </c>
      <c r="M41" s="472"/>
      <c r="N41" s="544"/>
    </row>
    <row r="42" spans="1:14" s="546" customFormat="1" ht="20.100000000000001" customHeight="1" thickBot="1">
      <c r="A42" s="551" t="s">
        <v>1474</v>
      </c>
      <c r="B42" s="442"/>
      <c r="C42" s="111">
        <f t="shared" ref="C42:L42" si="2">SUM(C4:C41)</f>
        <v>2034699810</v>
      </c>
      <c r="D42" s="111">
        <f t="shared" si="2"/>
        <v>920775284</v>
      </c>
      <c r="E42" s="111">
        <f t="shared" si="2"/>
        <v>76529614</v>
      </c>
      <c r="F42" s="111">
        <f t="shared" si="2"/>
        <v>131278396</v>
      </c>
      <c r="G42" s="111">
        <f t="shared" si="2"/>
        <v>0</v>
      </c>
      <c r="H42" s="111">
        <f t="shared" si="2"/>
        <v>723808</v>
      </c>
      <c r="I42" s="111">
        <f>SUM(I4:I41)</f>
        <v>31964389</v>
      </c>
      <c r="J42" s="111">
        <f t="shared" si="2"/>
        <v>3195971301</v>
      </c>
      <c r="K42" s="111">
        <f t="shared" si="2"/>
        <v>3103386000</v>
      </c>
      <c r="L42" s="111">
        <f t="shared" si="2"/>
        <v>3543853183</v>
      </c>
      <c r="M42" s="545"/>
      <c r="N42" s="545"/>
    </row>
    <row r="43" spans="1:14" s="546" customFormat="1" ht="20.100000000000001" customHeight="1" thickTop="1">
      <c r="A43" s="562"/>
      <c r="B43" s="442"/>
      <c r="C43" s="563"/>
      <c r="D43" s="563"/>
      <c r="E43" s="563"/>
      <c r="F43" s="563"/>
      <c r="G43" s="563"/>
      <c r="H43" s="563"/>
      <c r="I43" s="563"/>
      <c r="J43" s="563"/>
      <c r="K43" s="563"/>
      <c r="L43" s="563"/>
      <c r="M43" s="545"/>
      <c r="N43" s="545"/>
    </row>
    <row r="44" spans="1:14" s="546" customFormat="1" ht="20.100000000000001" customHeight="1">
      <c r="A44" s="562"/>
      <c r="B44" s="442"/>
      <c r="C44" s="563"/>
      <c r="D44" s="563"/>
      <c r="E44" s="563"/>
      <c r="F44" s="563"/>
      <c r="G44" s="563"/>
      <c r="H44" s="563"/>
      <c r="I44" s="563"/>
      <c r="J44" s="563"/>
      <c r="K44" s="563"/>
      <c r="L44" s="563"/>
      <c r="M44" s="545"/>
      <c r="N44" s="545"/>
    </row>
    <row r="61" ht="18" customHeight="1"/>
    <row r="292" spans="5:5">
      <c r="E292" s="477" t="s">
        <v>1488</v>
      </c>
    </row>
  </sheetData>
  <mergeCells count="3">
    <mergeCell ref="A1:K1"/>
    <mergeCell ref="C2:L2"/>
    <mergeCell ref="C29:L29"/>
  </mergeCells>
  <printOptions horizontalCentered="1"/>
  <pageMargins left="0.7" right="0.7" top="1.25" bottom="0.7" header="0.5" footer="0.3"/>
  <pageSetup paperSize="9" scale="87" firstPageNumber="10" fitToHeight="0" orientation="landscape" useFirstPageNumber="1" r:id="rId1"/>
  <headerFooter alignWithMargins="0">
    <oddHeader>&amp;C&amp;"+,Bold"&amp;20
&amp;"Times New Roman,Bold"__________________________________________________________________________________________________&amp;R&amp;"Times New Roman,Regular"&amp;12
  مملكة البحرين
  الحساب الختامي الموحد للدولة للسنة المالية المنتهية في 31 ديسمبر 2023</oddHeader>
    <oddFooter>&amp;C&amp;"Arial,Bold"&amp;20_________________________________________________________________________&amp;"Arabic Transparent,Regular"&amp;14
&amp;"Times New Roman,Regular"&amp;16&amp;P</oddFooter>
  </headerFooter>
  <rowBreaks count="1" manualBreakCount="1">
    <brk id="27" max="11" man="1"/>
  </rowBreaks>
  <colBreaks count="1" manualBreakCount="1">
    <brk id="39" max="13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0696-8825-4767-B34C-4D0C9DD11104}">
  <dimension ref="A1:N304"/>
  <sheetViews>
    <sheetView rightToLeft="1" view="pageBreakPreview" zoomScale="120" zoomScaleNormal="100" zoomScaleSheetLayoutView="120" zoomScalePageLayoutView="110" workbookViewId="0">
      <selection sqref="A1:I1"/>
    </sheetView>
  </sheetViews>
  <sheetFormatPr defaultColWidth="9.140625" defaultRowHeight="12.75"/>
  <cols>
    <col min="1" max="1" width="6.28515625" style="383" customWidth="1"/>
    <col min="2" max="2" width="3.5703125" style="376" bestFit="1" customWidth="1"/>
    <col min="3" max="3" width="3.28515625" style="376" customWidth="1"/>
    <col min="4" max="4" width="3.42578125" style="376" customWidth="1"/>
    <col min="5" max="5" width="38.7109375" style="376" customWidth="1"/>
    <col min="6" max="7" width="12.7109375" style="382" customWidth="1"/>
    <col min="8" max="8" width="11.7109375" style="261" customWidth="1"/>
    <col min="9" max="9" width="12.7109375" style="382" customWidth="1"/>
    <col min="10" max="10" width="10.7109375" bestFit="1" customWidth="1"/>
    <col min="11" max="11" width="12.42578125" style="576" bestFit="1" customWidth="1"/>
    <col min="12" max="12" width="15.28515625" style="576" customWidth="1"/>
    <col min="13" max="16384" width="9.140625" style="376"/>
  </cols>
  <sheetData>
    <row r="1" spans="1:14" ht="30.95" customHeight="1">
      <c r="A1" s="722" t="s">
        <v>1489</v>
      </c>
      <c r="B1" s="722"/>
      <c r="C1" s="722"/>
      <c r="D1" s="722"/>
      <c r="E1" s="722"/>
      <c r="F1" s="722"/>
      <c r="G1" s="722"/>
      <c r="H1" s="722"/>
      <c r="I1" s="722"/>
      <c r="J1" s="58"/>
    </row>
    <row r="2" spans="1:14" ht="22.9" customHeight="1">
      <c r="A2" s="723" t="s">
        <v>1406</v>
      </c>
      <c r="B2" s="723"/>
      <c r="C2" s="723"/>
      <c r="D2" s="723"/>
      <c r="E2" s="723"/>
      <c r="F2" s="723"/>
      <c r="G2" s="723"/>
      <c r="H2" s="723"/>
      <c r="I2" s="723"/>
      <c r="J2" s="58"/>
    </row>
    <row r="3" spans="1:14" ht="16.149999999999999" customHeight="1">
      <c r="A3" s="724" t="s">
        <v>450</v>
      </c>
      <c r="B3" s="724"/>
      <c r="C3" s="724"/>
      <c r="D3" s="724"/>
      <c r="E3" s="725" t="s">
        <v>1490</v>
      </c>
      <c r="F3" s="724">
        <v>2023</v>
      </c>
      <c r="G3" s="724"/>
      <c r="H3" s="724"/>
      <c r="I3" s="726" t="s">
        <v>2584</v>
      </c>
      <c r="J3" s="58"/>
    </row>
    <row r="4" spans="1:14" ht="16.149999999999999" customHeight="1">
      <c r="A4" s="436" t="s">
        <v>459</v>
      </c>
      <c r="B4" s="436" t="s">
        <v>460</v>
      </c>
      <c r="C4" s="436" t="s">
        <v>461</v>
      </c>
      <c r="D4" s="436" t="s">
        <v>462</v>
      </c>
      <c r="E4" s="724"/>
      <c r="F4" s="590" t="s">
        <v>1408</v>
      </c>
      <c r="G4" s="590" t="s">
        <v>1457</v>
      </c>
      <c r="H4" s="591" t="s">
        <v>1491</v>
      </c>
      <c r="I4" s="727"/>
      <c r="J4" s="58"/>
    </row>
    <row r="5" spans="1:14" ht="14.65" customHeight="1">
      <c r="A5" s="656"/>
      <c r="B5" s="656"/>
      <c r="C5" s="656">
        <v>1</v>
      </c>
      <c r="D5" s="656">
        <v>4</v>
      </c>
      <c r="E5" s="648" t="s">
        <v>469</v>
      </c>
      <c r="F5" s="270">
        <f>F6+F10+F12</f>
        <v>1915970000</v>
      </c>
      <c r="G5" s="270">
        <f>G6+G10+G12</f>
        <v>2034699810</v>
      </c>
      <c r="H5" s="270">
        <f>G5-F5</f>
        <v>118729810</v>
      </c>
      <c r="I5" s="270">
        <f>I6+I10+I12</f>
        <v>2421278544</v>
      </c>
      <c r="J5" s="58"/>
    </row>
    <row r="6" spans="1:14" s="377" customFormat="1" ht="14.65" customHeight="1">
      <c r="A6" s="656"/>
      <c r="B6" s="656">
        <v>1</v>
      </c>
      <c r="C6" s="656">
        <v>1</v>
      </c>
      <c r="D6" s="656">
        <v>4</v>
      </c>
      <c r="E6" s="648" t="s">
        <v>472</v>
      </c>
      <c r="F6" s="270">
        <f>SUM(F7:F9)</f>
        <v>1232995000</v>
      </c>
      <c r="G6" s="270">
        <f>SUM(G7:G9)</f>
        <v>1660470295</v>
      </c>
      <c r="H6" s="270">
        <f t="shared" ref="H6:H10" si="0">G6-F6</f>
        <v>427475295</v>
      </c>
      <c r="I6" s="270">
        <f>SUM(I7:I9)</f>
        <v>2105794026</v>
      </c>
      <c r="J6" s="58"/>
      <c r="K6" s="576"/>
      <c r="L6" s="576"/>
      <c r="N6" s="376"/>
    </row>
    <row r="7" spans="1:14" ht="14.65" customHeight="1">
      <c r="A7" s="378">
        <v>40011</v>
      </c>
      <c r="B7" s="378">
        <v>1</v>
      </c>
      <c r="C7" s="378">
        <v>1</v>
      </c>
      <c r="D7" s="378">
        <v>4</v>
      </c>
      <c r="E7" s="366" t="s">
        <v>1492</v>
      </c>
      <c r="F7" s="587">
        <v>128112000</v>
      </c>
      <c r="G7" s="587">
        <v>149448593</v>
      </c>
      <c r="H7" s="271">
        <f>G7-F7</f>
        <v>21336593</v>
      </c>
      <c r="I7" s="271">
        <v>166624658</v>
      </c>
      <c r="J7" s="62"/>
      <c r="K7" s="577"/>
      <c r="L7" s="577"/>
    </row>
    <row r="8" spans="1:14" ht="14.65" customHeight="1">
      <c r="A8" s="378">
        <v>40012</v>
      </c>
      <c r="B8" s="378">
        <v>1</v>
      </c>
      <c r="C8" s="378">
        <v>1</v>
      </c>
      <c r="D8" s="378">
        <v>4</v>
      </c>
      <c r="E8" s="366" t="s">
        <v>477</v>
      </c>
      <c r="F8" s="587">
        <v>1125473000</v>
      </c>
      <c r="G8" s="587">
        <v>1545755835</v>
      </c>
      <c r="H8" s="271">
        <f t="shared" si="0"/>
        <v>420282835</v>
      </c>
      <c r="I8" s="271">
        <v>1959671140</v>
      </c>
      <c r="J8" s="62"/>
      <c r="K8" s="577"/>
      <c r="L8" s="577"/>
    </row>
    <row r="9" spans="1:14" ht="14.65" customHeight="1">
      <c r="A9" s="378">
        <v>40014</v>
      </c>
      <c r="B9" s="378">
        <v>1</v>
      </c>
      <c r="C9" s="378">
        <v>1</v>
      </c>
      <c r="D9" s="378">
        <v>4</v>
      </c>
      <c r="E9" s="366" t="s">
        <v>1448</v>
      </c>
      <c r="F9" s="586">
        <v>-20590000</v>
      </c>
      <c r="G9" s="586">
        <v>-34734133</v>
      </c>
      <c r="H9" s="271">
        <f t="shared" si="0"/>
        <v>-14144133</v>
      </c>
      <c r="I9" s="271">
        <v>-20501772</v>
      </c>
      <c r="J9" s="62"/>
      <c r="K9" s="577"/>
      <c r="L9" s="577"/>
    </row>
    <row r="10" spans="1:14" s="377" customFormat="1" ht="14.65" customHeight="1">
      <c r="A10" s="656"/>
      <c r="B10" s="656">
        <v>2</v>
      </c>
      <c r="C10" s="656">
        <v>1</v>
      </c>
      <c r="D10" s="656">
        <v>4</v>
      </c>
      <c r="E10" s="648" t="s">
        <v>481</v>
      </c>
      <c r="F10" s="270">
        <f>SUM(F11:F11)</f>
        <v>675767000</v>
      </c>
      <c r="G10" s="270">
        <f>SUM(G11:G11)</f>
        <v>366732410</v>
      </c>
      <c r="H10" s="270">
        <f t="shared" si="0"/>
        <v>-309034590</v>
      </c>
      <c r="I10" s="270">
        <f>SUM(I11:I11)</f>
        <v>305873604</v>
      </c>
      <c r="J10" s="62"/>
      <c r="K10" s="577"/>
      <c r="L10" s="577"/>
      <c r="N10" s="376"/>
    </row>
    <row r="11" spans="1:14" ht="14.65" customHeight="1">
      <c r="A11" s="378">
        <v>40054</v>
      </c>
      <c r="B11" s="378">
        <v>2</v>
      </c>
      <c r="C11" s="378">
        <v>1</v>
      </c>
      <c r="D11" s="378">
        <v>4</v>
      </c>
      <c r="E11" s="366" t="s">
        <v>1493</v>
      </c>
      <c r="F11" s="587">
        <v>675767000</v>
      </c>
      <c r="G11" s="587">
        <v>366732410</v>
      </c>
      <c r="H11" s="271">
        <f>G11-F11</f>
        <v>-309034590</v>
      </c>
      <c r="I11" s="271">
        <v>305873604</v>
      </c>
      <c r="J11" s="62"/>
      <c r="K11" s="577"/>
      <c r="L11" s="577"/>
    </row>
    <row r="12" spans="1:14" s="377" customFormat="1" ht="14.65" customHeight="1">
      <c r="A12" s="656"/>
      <c r="B12" s="656">
        <v>3</v>
      </c>
      <c r="C12" s="656">
        <v>1</v>
      </c>
      <c r="D12" s="656">
        <v>4</v>
      </c>
      <c r="E12" s="648" t="s">
        <v>498</v>
      </c>
      <c r="F12" s="270">
        <f>SUM(F13:F17)</f>
        <v>7208000</v>
      </c>
      <c r="G12" s="270">
        <f>SUM(G13:G17)</f>
        <v>7497105</v>
      </c>
      <c r="H12" s="270">
        <f>G12-F12</f>
        <v>289105</v>
      </c>
      <c r="I12" s="270">
        <f>SUM(I13:I17)</f>
        <v>9610914</v>
      </c>
      <c r="J12" s="62"/>
      <c r="K12" s="577"/>
      <c r="L12" s="577"/>
      <c r="N12" s="376"/>
    </row>
    <row r="13" spans="1:14" ht="14.65" customHeight="1">
      <c r="A13" s="378">
        <v>42011</v>
      </c>
      <c r="B13" s="378">
        <v>3</v>
      </c>
      <c r="C13" s="378">
        <v>1</v>
      </c>
      <c r="D13" s="378">
        <v>4</v>
      </c>
      <c r="E13" s="366" t="s">
        <v>501</v>
      </c>
      <c r="F13" s="587">
        <v>352000</v>
      </c>
      <c r="G13" s="587">
        <v>1470213</v>
      </c>
      <c r="H13" s="271">
        <f>G13-F13</f>
        <v>1118213</v>
      </c>
      <c r="I13" s="271">
        <v>4103586</v>
      </c>
      <c r="J13" s="62"/>
      <c r="K13" s="577"/>
      <c r="L13" s="577"/>
    </row>
    <row r="14" spans="1:14" ht="14.65" hidden="1" customHeight="1">
      <c r="A14" s="378">
        <v>42012</v>
      </c>
      <c r="B14" s="378">
        <v>3</v>
      </c>
      <c r="C14" s="378">
        <v>1</v>
      </c>
      <c r="D14" s="378">
        <v>4</v>
      </c>
      <c r="E14" s="366" t="s">
        <v>1494</v>
      </c>
      <c r="F14" s="271"/>
      <c r="G14" s="271"/>
      <c r="H14" s="271">
        <f>G14-F14</f>
        <v>0</v>
      </c>
      <c r="I14" s="271">
        <v>0</v>
      </c>
      <c r="J14" s="62"/>
      <c r="K14" s="577"/>
      <c r="L14" s="577"/>
    </row>
    <row r="15" spans="1:14" ht="14.65" customHeight="1">
      <c r="A15" s="378">
        <v>42013</v>
      </c>
      <c r="B15" s="378">
        <v>3</v>
      </c>
      <c r="C15" s="378">
        <v>1</v>
      </c>
      <c r="D15" s="378">
        <v>4</v>
      </c>
      <c r="E15" s="366" t="s">
        <v>504</v>
      </c>
      <c r="F15" s="587">
        <v>6856000</v>
      </c>
      <c r="G15" s="587">
        <v>6026892</v>
      </c>
      <c r="H15" s="271">
        <f>G15-F15</f>
        <v>-829108</v>
      </c>
      <c r="I15" s="271">
        <v>5507328</v>
      </c>
      <c r="J15" s="62"/>
      <c r="K15" s="577"/>
      <c r="L15" s="577"/>
    </row>
    <row r="16" spans="1:14" ht="14.65" hidden="1" customHeight="1">
      <c r="A16" s="378"/>
      <c r="B16" s="656">
        <v>4</v>
      </c>
      <c r="C16" s="656">
        <v>1</v>
      </c>
      <c r="D16" s="656">
        <v>4</v>
      </c>
      <c r="E16" s="649">
        <v>0</v>
      </c>
      <c r="F16" s="274">
        <f>F17</f>
        <v>0</v>
      </c>
      <c r="G16" s="274">
        <f>G17</f>
        <v>0</v>
      </c>
      <c r="H16" s="275">
        <f>H17</f>
        <v>0</v>
      </c>
      <c r="I16" s="274">
        <f>I17</f>
        <v>0</v>
      </c>
      <c r="J16" s="62"/>
      <c r="K16" s="577"/>
      <c r="L16" s="577"/>
    </row>
    <row r="17" spans="1:14" ht="14.65" hidden="1" customHeight="1">
      <c r="A17" s="657">
        <v>45014</v>
      </c>
      <c r="B17" s="657">
        <v>4</v>
      </c>
      <c r="C17" s="657">
        <v>1</v>
      </c>
      <c r="D17" s="657">
        <v>4</v>
      </c>
      <c r="E17" s="650">
        <v>0</v>
      </c>
      <c r="F17" s="358">
        <v>0</v>
      </c>
      <c r="G17" s="358">
        <v>0</v>
      </c>
      <c r="H17" s="276">
        <f t="shared" ref="H17:H35" si="1">G17-F17</f>
        <v>0</v>
      </c>
      <c r="I17" s="358">
        <v>0</v>
      </c>
      <c r="J17" s="62"/>
      <c r="K17" s="577"/>
      <c r="L17" s="577"/>
    </row>
    <row r="18" spans="1:14" ht="14.65" customHeight="1">
      <c r="A18" s="656"/>
      <c r="B18" s="656"/>
      <c r="C18" s="656">
        <v>2</v>
      </c>
      <c r="D18" s="656">
        <v>4</v>
      </c>
      <c r="E18" s="648" t="s">
        <v>2557</v>
      </c>
      <c r="F18" s="270">
        <f>F21+F32+F65+F126+F136</f>
        <v>885890960</v>
      </c>
      <c r="G18" s="270">
        <f>G21+G32+G65+G126+G136</f>
        <v>920775284</v>
      </c>
      <c r="H18" s="270">
        <f>G18-F18</f>
        <v>34884324</v>
      </c>
      <c r="I18" s="270">
        <f>I21+I32+I65+I126+I136</f>
        <v>872946027</v>
      </c>
      <c r="J18" s="62"/>
      <c r="K18" s="577"/>
      <c r="L18" s="577"/>
    </row>
    <row r="19" spans="1:14" s="377" customFormat="1" ht="14.65" hidden="1" customHeight="1">
      <c r="A19" s="656"/>
      <c r="B19" s="656">
        <v>1</v>
      </c>
      <c r="C19" s="656">
        <v>2</v>
      </c>
      <c r="D19" s="656">
        <v>4</v>
      </c>
      <c r="E19" s="651" t="s">
        <v>1495</v>
      </c>
      <c r="F19" s="275">
        <f>SUM(F20)</f>
        <v>0</v>
      </c>
      <c r="G19" s="275">
        <f>SUM(G20)</f>
        <v>0</v>
      </c>
      <c r="H19" s="275">
        <f t="shared" si="1"/>
        <v>0</v>
      </c>
      <c r="I19" s="275">
        <f>SUM(I20)</f>
        <v>0</v>
      </c>
      <c r="J19" s="62"/>
      <c r="K19" s="577"/>
      <c r="L19" s="577"/>
      <c r="N19" s="376"/>
    </row>
    <row r="20" spans="1:14" ht="14.65" hidden="1" customHeight="1">
      <c r="A20" s="378">
        <v>42013</v>
      </c>
      <c r="B20" s="378">
        <v>1</v>
      </c>
      <c r="C20" s="378">
        <v>2</v>
      </c>
      <c r="D20" s="378">
        <v>4</v>
      </c>
      <c r="E20" s="366" t="s">
        <v>504</v>
      </c>
      <c r="F20" s="275">
        <v>0</v>
      </c>
      <c r="G20" s="273">
        <v>0</v>
      </c>
      <c r="H20" s="272">
        <f t="shared" si="1"/>
        <v>0</v>
      </c>
      <c r="I20" s="273">
        <v>0</v>
      </c>
      <c r="J20" s="62"/>
      <c r="K20" s="577"/>
      <c r="L20" s="577"/>
    </row>
    <row r="21" spans="1:14" s="377" customFormat="1" ht="14.65" customHeight="1">
      <c r="A21" s="656"/>
      <c r="B21" s="656">
        <v>2</v>
      </c>
      <c r="C21" s="656">
        <v>2</v>
      </c>
      <c r="D21" s="656">
        <v>4</v>
      </c>
      <c r="E21" s="648" t="s">
        <v>2585</v>
      </c>
      <c r="F21" s="270">
        <f>SUM(F22:F31)</f>
        <v>99749600</v>
      </c>
      <c r="G21" s="270">
        <f>SUM(G22:G31)</f>
        <v>93760651</v>
      </c>
      <c r="H21" s="270">
        <f t="shared" si="1"/>
        <v>-5988949</v>
      </c>
      <c r="I21" s="270">
        <f>SUM(I22:I31)</f>
        <v>94972447</v>
      </c>
      <c r="J21" s="62"/>
      <c r="K21" s="577"/>
      <c r="L21" s="577"/>
      <c r="N21" s="376"/>
    </row>
    <row r="22" spans="1:14" ht="14.65" customHeight="1">
      <c r="A22" s="378">
        <v>42501</v>
      </c>
      <c r="B22" s="378">
        <v>2</v>
      </c>
      <c r="C22" s="378">
        <v>2</v>
      </c>
      <c r="D22" s="378">
        <v>4</v>
      </c>
      <c r="E22" s="652" t="s">
        <v>2644</v>
      </c>
      <c r="F22" s="588">
        <v>50285600</v>
      </c>
      <c r="G22" s="588">
        <v>47136909</v>
      </c>
      <c r="H22" s="272">
        <f t="shared" si="1"/>
        <v>-3148691</v>
      </c>
      <c r="I22" s="271">
        <v>50497303</v>
      </c>
      <c r="J22" s="62"/>
      <c r="K22" s="577"/>
      <c r="L22" s="577"/>
    </row>
    <row r="23" spans="1:14" ht="14.65" customHeight="1">
      <c r="A23" s="378">
        <v>42503</v>
      </c>
      <c r="B23" s="378">
        <v>2</v>
      </c>
      <c r="C23" s="378">
        <v>2</v>
      </c>
      <c r="D23" s="378">
        <v>4</v>
      </c>
      <c r="E23" s="366" t="s">
        <v>2645</v>
      </c>
      <c r="F23" s="587">
        <v>12000000</v>
      </c>
      <c r="G23" s="587">
        <v>13758250</v>
      </c>
      <c r="H23" s="271">
        <f t="shared" si="1"/>
        <v>1758250</v>
      </c>
      <c r="I23" s="271">
        <v>11922038</v>
      </c>
      <c r="J23" s="62"/>
      <c r="K23" s="577"/>
      <c r="L23" s="577"/>
    </row>
    <row r="24" spans="1:14" ht="14.65" customHeight="1">
      <c r="A24" s="378">
        <v>42504</v>
      </c>
      <c r="B24" s="378">
        <v>2</v>
      </c>
      <c r="C24" s="378">
        <v>2</v>
      </c>
      <c r="D24" s="378">
        <v>4</v>
      </c>
      <c r="E24" s="366" t="s">
        <v>2646</v>
      </c>
      <c r="F24" s="588">
        <v>19000000</v>
      </c>
      <c r="G24" s="588">
        <v>18146001</v>
      </c>
      <c r="H24" s="271">
        <f t="shared" si="1"/>
        <v>-853999</v>
      </c>
      <c r="I24" s="271">
        <v>17767279</v>
      </c>
      <c r="J24" s="62"/>
      <c r="K24" s="577"/>
      <c r="L24" s="577"/>
    </row>
    <row r="25" spans="1:14" ht="14.65" hidden="1" customHeight="1">
      <c r="A25" s="378">
        <v>42505</v>
      </c>
      <c r="B25" s="378">
        <v>2</v>
      </c>
      <c r="C25" s="378">
        <v>2</v>
      </c>
      <c r="D25" s="378">
        <v>4</v>
      </c>
      <c r="E25" s="366" t="s">
        <v>520</v>
      </c>
      <c r="F25" s="273"/>
      <c r="G25" s="273"/>
      <c r="H25" s="271">
        <f t="shared" si="1"/>
        <v>0</v>
      </c>
      <c r="I25" s="271">
        <v>0</v>
      </c>
      <c r="J25" s="62"/>
      <c r="K25" s="577"/>
      <c r="L25" s="577"/>
    </row>
    <row r="26" spans="1:14" ht="14.65" customHeight="1">
      <c r="A26" s="378">
        <v>42506</v>
      </c>
      <c r="B26" s="378">
        <v>2</v>
      </c>
      <c r="C26" s="378">
        <v>2</v>
      </c>
      <c r="D26" s="378">
        <v>4</v>
      </c>
      <c r="E26" s="366" t="s">
        <v>2647</v>
      </c>
      <c r="F26" s="587">
        <v>150000</v>
      </c>
      <c r="G26" s="587">
        <v>142072</v>
      </c>
      <c r="H26" s="271">
        <f t="shared" si="1"/>
        <v>-7928</v>
      </c>
      <c r="I26" s="271">
        <v>59539</v>
      </c>
      <c r="J26" s="62"/>
      <c r="K26" s="577"/>
      <c r="L26" s="577"/>
    </row>
    <row r="27" spans="1:14" ht="14.65" customHeight="1">
      <c r="A27" s="378">
        <v>42507</v>
      </c>
      <c r="B27" s="378">
        <v>2</v>
      </c>
      <c r="C27" s="378">
        <v>2</v>
      </c>
      <c r="D27" s="378">
        <v>4</v>
      </c>
      <c r="E27" s="366" t="s">
        <v>2643</v>
      </c>
      <c r="F27" s="588">
        <v>950000</v>
      </c>
      <c r="G27" s="588">
        <v>5158</v>
      </c>
      <c r="H27" s="271">
        <f t="shared" si="1"/>
        <v>-944842</v>
      </c>
      <c r="I27" s="271">
        <v>411139</v>
      </c>
      <c r="J27" s="62"/>
      <c r="K27" s="577"/>
      <c r="L27" s="577"/>
    </row>
    <row r="28" spans="1:14" ht="14.65" customHeight="1">
      <c r="A28" s="378">
        <v>42509</v>
      </c>
      <c r="B28" s="378">
        <v>2</v>
      </c>
      <c r="C28" s="378">
        <v>2</v>
      </c>
      <c r="D28" s="378">
        <v>4</v>
      </c>
      <c r="E28" s="366" t="s">
        <v>2648</v>
      </c>
      <c r="F28" s="587">
        <v>10750000</v>
      </c>
      <c r="G28" s="587">
        <v>8697969</v>
      </c>
      <c r="H28" s="271">
        <f t="shared" si="1"/>
        <v>-2052031</v>
      </c>
      <c r="I28" s="271">
        <v>8276204</v>
      </c>
      <c r="J28" s="62"/>
      <c r="K28" s="577"/>
      <c r="L28" s="577"/>
    </row>
    <row r="29" spans="1:14" ht="14.65" customHeight="1">
      <c r="A29" s="378">
        <v>42511</v>
      </c>
      <c r="B29" s="378">
        <v>2</v>
      </c>
      <c r="C29" s="378">
        <v>2</v>
      </c>
      <c r="D29" s="378">
        <v>4</v>
      </c>
      <c r="E29" s="366" t="s">
        <v>2649</v>
      </c>
      <c r="F29" s="588">
        <v>5000000</v>
      </c>
      <c r="G29" s="588">
        <v>4459944</v>
      </c>
      <c r="H29" s="271">
        <f>G29-F29</f>
        <v>-540056</v>
      </c>
      <c r="I29" s="271">
        <v>4296145</v>
      </c>
      <c r="J29" s="62"/>
      <c r="K29" s="577"/>
      <c r="L29" s="577"/>
    </row>
    <row r="30" spans="1:14" ht="14.65" customHeight="1">
      <c r="A30" s="378">
        <v>42512</v>
      </c>
      <c r="B30" s="378">
        <v>2</v>
      </c>
      <c r="C30" s="378">
        <v>2</v>
      </c>
      <c r="D30" s="378">
        <v>4</v>
      </c>
      <c r="E30" s="366" t="s">
        <v>2650</v>
      </c>
      <c r="F30" s="587">
        <v>1600000</v>
      </c>
      <c r="G30" s="587">
        <v>1397741</v>
      </c>
      <c r="H30" s="271">
        <f t="shared" si="1"/>
        <v>-202259</v>
      </c>
      <c r="I30" s="271">
        <v>1684212</v>
      </c>
      <c r="J30" s="62"/>
      <c r="K30" s="577"/>
      <c r="L30" s="577"/>
    </row>
    <row r="31" spans="1:14" ht="14.65" customHeight="1">
      <c r="A31" s="378">
        <v>42513</v>
      </c>
      <c r="B31" s="378">
        <v>2</v>
      </c>
      <c r="C31" s="378">
        <v>2</v>
      </c>
      <c r="D31" s="378">
        <v>4</v>
      </c>
      <c r="E31" s="366" t="s">
        <v>2651</v>
      </c>
      <c r="F31" s="588">
        <v>14000</v>
      </c>
      <c r="G31" s="588">
        <v>16607</v>
      </c>
      <c r="H31" s="271">
        <f t="shared" si="1"/>
        <v>2607</v>
      </c>
      <c r="I31" s="271">
        <v>58588</v>
      </c>
      <c r="J31" s="62"/>
      <c r="K31" s="577"/>
      <c r="L31" s="577"/>
    </row>
    <row r="32" spans="1:14" s="377" customFormat="1" ht="14.65" customHeight="1">
      <c r="A32" s="656"/>
      <c r="B32" s="656">
        <v>3</v>
      </c>
      <c r="C32" s="656">
        <v>2</v>
      </c>
      <c r="D32" s="656">
        <v>4</v>
      </c>
      <c r="E32" s="648" t="s">
        <v>528</v>
      </c>
      <c r="F32" s="274">
        <f>F33+F34+F35+F36+F37+F38+F39+F40+F41+F42+F45+F46+F47+F48+F49+F50+F51+F53+F54+F55+F56+F57+F58+F61+F62+F63+F64+F52+F59+F60+F43+F44</f>
        <v>21128557</v>
      </c>
      <c r="G32" s="274">
        <f>G33+G34+G35+G36+G37+G38+G39+G40+G41+G42+G45+G46+G47+G48+G49+G50+G51+G53+G54+G55+G56+G57+G58+G61+G62+G63+G64+G52+G59+G60+G43+G44</f>
        <v>15675149</v>
      </c>
      <c r="H32" s="270">
        <f>G32-F32</f>
        <v>-5453408</v>
      </c>
      <c r="I32" s="270">
        <f>I33+I34+I35+I36+I37+I38+I39+I40+I41+I42+I45+I46+I47+I48+I49+I50+I51+I53+I54+I55+I56+I57+I58+I61+I62+I63+I64+I52+I59+I60+I43+I44</f>
        <v>12845322</v>
      </c>
      <c r="J32" s="62"/>
      <c r="K32" s="577"/>
      <c r="L32" s="577"/>
      <c r="N32" s="376"/>
    </row>
    <row r="33" spans="1:12" ht="14.65" customHeight="1">
      <c r="A33" s="378">
        <v>43011</v>
      </c>
      <c r="B33" s="378">
        <v>3</v>
      </c>
      <c r="C33" s="378">
        <v>2</v>
      </c>
      <c r="D33" s="378">
        <v>4</v>
      </c>
      <c r="E33" s="366" t="s">
        <v>530</v>
      </c>
      <c r="F33" s="587">
        <v>5402206</v>
      </c>
      <c r="G33" s="587">
        <v>4952489</v>
      </c>
      <c r="H33" s="271">
        <f t="shared" si="1"/>
        <v>-449717</v>
      </c>
      <c r="I33" s="271">
        <v>3917722</v>
      </c>
      <c r="J33" s="62"/>
      <c r="K33" s="577"/>
      <c r="L33" s="577"/>
    </row>
    <row r="34" spans="1:12" ht="14.65" customHeight="1">
      <c r="A34" s="378">
        <v>43031</v>
      </c>
      <c r="B34" s="378">
        <v>3</v>
      </c>
      <c r="C34" s="378">
        <v>2</v>
      </c>
      <c r="D34" s="378">
        <v>4</v>
      </c>
      <c r="E34" s="366" t="s">
        <v>536</v>
      </c>
      <c r="F34" s="589">
        <v>0</v>
      </c>
      <c r="G34" s="588">
        <v>12200</v>
      </c>
      <c r="H34" s="271">
        <f>G34-F34</f>
        <v>12200</v>
      </c>
      <c r="I34" s="271">
        <v>1700</v>
      </c>
      <c r="J34" s="62"/>
      <c r="K34" s="577"/>
      <c r="L34" s="577"/>
    </row>
    <row r="35" spans="1:12" ht="14.65" customHeight="1">
      <c r="A35" s="378">
        <v>43041</v>
      </c>
      <c r="B35" s="378">
        <v>3</v>
      </c>
      <c r="C35" s="378">
        <v>2</v>
      </c>
      <c r="D35" s="378">
        <v>4</v>
      </c>
      <c r="E35" s="366" t="s">
        <v>539</v>
      </c>
      <c r="F35" s="587">
        <v>259000</v>
      </c>
      <c r="G35" s="587">
        <v>244430</v>
      </c>
      <c r="H35" s="271">
        <f t="shared" si="1"/>
        <v>-14570</v>
      </c>
      <c r="I35" s="271">
        <v>236454</v>
      </c>
      <c r="J35" s="62"/>
      <c r="K35" s="577"/>
      <c r="L35" s="577"/>
    </row>
    <row r="36" spans="1:12" ht="14.65" customHeight="1">
      <c r="A36" s="378">
        <v>43042</v>
      </c>
      <c r="B36" s="378">
        <v>3</v>
      </c>
      <c r="C36" s="378">
        <v>2</v>
      </c>
      <c r="D36" s="378">
        <v>4</v>
      </c>
      <c r="E36" s="366" t="s">
        <v>1496</v>
      </c>
      <c r="F36" s="588">
        <v>120000</v>
      </c>
      <c r="G36" s="588">
        <v>114435</v>
      </c>
      <c r="H36" s="271">
        <f>G36-F36</f>
        <v>-5565</v>
      </c>
      <c r="I36" s="271">
        <v>101700</v>
      </c>
      <c r="J36" s="62"/>
      <c r="K36" s="577"/>
      <c r="L36" s="577"/>
    </row>
    <row r="37" spans="1:12" ht="14.65" customHeight="1">
      <c r="A37" s="378">
        <v>43043</v>
      </c>
      <c r="B37" s="378">
        <v>3</v>
      </c>
      <c r="C37" s="378">
        <v>2</v>
      </c>
      <c r="D37" s="378">
        <v>4</v>
      </c>
      <c r="E37" s="366" t="s">
        <v>1497</v>
      </c>
      <c r="F37" s="587">
        <v>300000</v>
      </c>
      <c r="G37" s="587">
        <v>1911671</v>
      </c>
      <c r="H37" s="271">
        <f>G37-F37</f>
        <v>1611671</v>
      </c>
      <c r="I37" s="271">
        <v>1298650</v>
      </c>
      <c r="J37" s="62"/>
      <c r="K37" s="577"/>
      <c r="L37" s="577"/>
    </row>
    <row r="38" spans="1:12" ht="14.65" customHeight="1">
      <c r="A38" s="378">
        <v>43044</v>
      </c>
      <c r="B38" s="378">
        <v>3</v>
      </c>
      <c r="C38" s="378">
        <v>2</v>
      </c>
      <c r="D38" s="378">
        <v>4</v>
      </c>
      <c r="E38" s="366" t="s">
        <v>1498</v>
      </c>
      <c r="F38" s="588">
        <v>1354000</v>
      </c>
      <c r="G38" s="588">
        <v>1333510</v>
      </c>
      <c r="H38" s="271">
        <f t="shared" ref="H38:H69" si="2">G38-F38</f>
        <v>-20490</v>
      </c>
      <c r="I38" s="271">
        <v>1245126</v>
      </c>
      <c r="J38" s="62"/>
      <c r="K38" s="577"/>
      <c r="L38" s="577"/>
    </row>
    <row r="39" spans="1:12" ht="14.65" customHeight="1">
      <c r="A39" s="378">
        <v>43045</v>
      </c>
      <c r="B39" s="378">
        <v>3</v>
      </c>
      <c r="C39" s="378">
        <v>2</v>
      </c>
      <c r="D39" s="378">
        <v>4</v>
      </c>
      <c r="E39" s="366" t="s">
        <v>1499</v>
      </c>
      <c r="F39" s="587">
        <v>400000</v>
      </c>
      <c r="G39" s="587">
        <v>376296</v>
      </c>
      <c r="H39" s="271">
        <f t="shared" si="2"/>
        <v>-23704</v>
      </c>
      <c r="I39" s="271">
        <v>590142</v>
      </c>
      <c r="J39" s="62"/>
      <c r="K39" s="577"/>
      <c r="L39" s="577"/>
    </row>
    <row r="40" spans="1:12" ht="14.65" customHeight="1">
      <c r="A40" s="378">
        <v>43046</v>
      </c>
      <c r="B40" s="378">
        <v>3</v>
      </c>
      <c r="C40" s="378">
        <v>2</v>
      </c>
      <c r="D40" s="378">
        <v>4</v>
      </c>
      <c r="E40" s="366" t="s">
        <v>1500</v>
      </c>
      <c r="F40" s="588">
        <v>1001904</v>
      </c>
      <c r="G40" s="588">
        <v>1115125</v>
      </c>
      <c r="H40" s="272">
        <f>G40-F40</f>
        <v>113221</v>
      </c>
      <c r="I40" s="271">
        <v>823190</v>
      </c>
      <c r="J40" s="62"/>
      <c r="K40" s="577"/>
      <c r="L40" s="577"/>
    </row>
    <row r="41" spans="1:12" ht="14.65" customHeight="1">
      <c r="A41" s="378">
        <v>43052</v>
      </c>
      <c r="B41" s="378">
        <v>3</v>
      </c>
      <c r="C41" s="378">
        <v>2</v>
      </c>
      <c r="D41" s="378">
        <v>4</v>
      </c>
      <c r="E41" s="366" t="s">
        <v>1501</v>
      </c>
      <c r="F41" s="587">
        <v>500000</v>
      </c>
      <c r="G41" s="587">
        <v>420670</v>
      </c>
      <c r="H41" s="272">
        <f t="shared" si="2"/>
        <v>-79330</v>
      </c>
      <c r="I41" s="271">
        <v>440445</v>
      </c>
      <c r="J41" s="62"/>
      <c r="K41" s="577"/>
      <c r="L41" s="577"/>
    </row>
    <row r="42" spans="1:12" ht="14.65" customHeight="1">
      <c r="A42" s="378">
        <v>43053</v>
      </c>
      <c r="B42" s="378">
        <v>3</v>
      </c>
      <c r="C42" s="378">
        <v>2</v>
      </c>
      <c r="D42" s="378">
        <v>4</v>
      </c>
      <c r="E42" s="366" t="s">
        <v>1502</v>
      </c>
      <c r="F42" s="588">
        <v>1000</v>
      </c>
      <c r="G42" s="588">
        <v>929</v>
      </c>
      <c r="H42" s="272">
        <f t="shared" si="2"/>
        <v>-71</v>
      </c>
      <c r="I42" s="271">
        <v>1920</v>
      </c>
      <c r="J42" s="58"/>
      <c r="K42" s="577"/>
      <c r="L42" s="577"/>
    </row>
    <row r="43" spans="1:12" ht="14.65" customHeight="1">
      <c r="A43" s="378">
        <v>43054</v>
      </c>
      <c r="B43" s="378">
        <v>3</v>
      </c>
      <c r="C43" s="378">
        <v>2</v>
      </c>
      <c r="D43" s="378">
        <v>4</v>
      </c>
      <c r="E43" s="366" t="s">
        <v>1503</v>
      </c>
      <c r="F43" s="587">
        <v>125000</v>
      </c>
      <c r="G43" s="587">
        <v>176613</v>
      </c>
      <c r="H43" s="272">
        <f t="shared" si="2"/>
        <v>51613</v>
      </c>
      <c r="I43" s="271">
        <v>150663</v>
      </c>
      <c r="J43" s="62"/>
      <c r="K43" s="577"/>
      <c r="L43" s="577"/>
    </row>
    <row r="44" spans="1:12" ht="14.65" customHeight="1">
      <c r="A44" s="378">
        <v>43071</v>
      </c>
      <c r="B44" s="378">
        <v>3</v>
      </c>
      <c r="C44" s="378">
        <v>2</v>
      </c>
      <c r="D44" s="378">
        <v>4</v>
      </c>
      <c r="E44" s="366" t="s">
        <v>545</v>
      </c>
      <c r="F44" s="588">
        <v>100000</v>
      </c>
      <c r="G44" s="589">
        <v>0</v>
      </c>
      <c r="H44" s="272">
        <f t="shared" si="2"/>
        <v>-100000</v>
      </c>
      <c r="I44" s="589">
        <v>0</v>
      </c>
      <c r="J44" s="62"/>
      <c r="K44" s="577"/>
      <c r="L44" s="577"/>
    </row>
    <row r="45" spans="1:12" ht="14.65" customHeight="1">
      <c r="A45" s="378">
        <v>43081</v>
      </c>
      <c r="B45" s="378">
        <v>3</v>
      </c>
      <c r="C45" s="378">
        <v>2</v>
      </c>
      <c r="D45" s="378">
        <v>4</v>
      </c>
      <c r="E45" s="366" t="s">
        <v>2586</v>
      </c>
      <c r="F45" s="587">
        <v>500000</v>
      </c>
      <c r="G45" s="587">
        <v>650000</v>
      </c>
      <c r="H45" s="271">
        <f t="shared" si="2"/>
        <v>150000</v>
      </c>
      <c r="I45" s="271">
        <v>200000</v>
      </c>
      <c r="J45" s="62"/>
      <c r="K45" s="577"/>
      <c r="L45" s="577"/>
    </row>
    <row r="46" spans="1:12" ht="14.65" customHeight="1">
      <c r="A46" s="378">
        <v>43082</v>
      </c>
      <c r="B46" s="378">
        <v>3</v>
      </c>
      <c r="C46" s="378">
        <v>2</v>
      </c>
      <c r="D46" s="378">
        <v>4</v>
      </c>
      <c r="E46" s="366" t="s">
        <v>1504</v>
      </c>
      <c r="F46" s="588">
        <v>20000</v>
      </c>
      <c r="G46" s="588">
        <v>22250</v>
      </c>
      <c r="H46" s="272">
        <f t="shared" si="2"/>
        <v>2250</v>
      </c>
      <c r="I46" s="271">
        <v>22425</v>
      </c>
      <c r="J46" s="62"/>
      <c r="K46" s="577"/>
      <c r="L46" s="577"/>
    </row>
    <row r="47" spans="1:12" ht="14.65" customHeight="1">
      <c r="A47" s="378">
        <v>43091</v>
      </c>
      <c r="B47" s="378">
        <v>3</v>
      </c>
      <c r="C47" s="378">
        <v>2</v>
      </c>
      <c r="D47" s="378">
        <v>4</v>
      </c>
      <c r="E47" s="366" t="s">
        <v>1505</v>
      </c>
      <c r="F47" s="587">
        <v>490000</v>
      </c>
      <c r="G47" s="587">
        <v>200000</v>
      </c>
      <c r="H47" s="272">
        <f t="shared" si="2"/>
        <v>-290000</v>
      </c>
      <c r="I47" s="271">
        <v>180000</v>
      </c>
      <c r="J47" s="62"/>
      <c r="K47" s="577"/>
      <c r="L47" s="577"/>
    </row>
    <row r="48" spans="1:12" ht="14.65" customHeight="1">
      <c r="A48" s="378">
        <v>43092</v>
      </c>
      <c r="B48" s="378">
        <v>3</v>
      </c>
      <c r="C48" s="378">
        <v>2</v>
      </c>
      <c r="D48" s="378">
        <v>4</v>
      </c>
      <c r="E48" s="366" t="s">
        <v>1506</v>
      </c>
      <c r="F48" s="588">
        <v>58000</v>
      </c>
      <c r="G48" s="588">
        <v>51600</v>
      </c>
      <c r="H48" s="271">
        <f t="shared" si="2"/>
        <v>-6400</v>
      </c>
      <c r="I48" s="271">
        <v>37200</v>
      </c>
      <c r="J48" s="62"/>
      <c r="K48" s="577"/>
      <c r="L48" s="577"/>
    </row>
    <row r="49" spans="1:12" ht="14.65" customHeight="1">
      <c r="A49" s="378">
        <v>43094</v>
      </c>
      <c r="B49" s="378">
        <v>3</v>
      </c>
      <c r="C49" s="378">
        <v>2</v>
      </c>
      <c r="D49" s="378">
        <v>4</v>
      </c>
      <c r="E49" s="366" t="s">
        <v>1507</v>
      </c>
      <c r="F49" s="587">
        <v>1000</v>
      </c>
      <c r="G49" s="587">
        <v>1818</v>
      </c>
      <c r="H49" s="271">
        <f t="shared" si="2"/>
        <v>818</v>
      </c>
      <c r="I49" s="271">
        <v>1540</v>
      </c>
      <c r="J49" s="62"/>
      <c r="K49" s="577"/>
      <c r="L49" s="577"/>
    </row>
    <row r="50" spans="1:12" ht="14.65" customHeight="1">
      <c r="A50" s="378">
        <v>43096</v>
      </c>
      <c r="B50" s="378">
        <v>3</v>
      </c>
      <c r="C50" s="378">
        <v>2</v>
      </c>
      <c r="D50" s="378">
        <v>4</v>
      </c>
      <c r="E50" s="366" t="s">
        <v>1508</v>
      </c>
      <c r="F50" s="588">
        <v>52000</v>
      </c>
      <c r="G50" s="588">
        <v>63500</v>
      </c>
      <c r="H50" s="272">
        <f t="shared" si="2"/>
        <v>11500</v>
      </c>
      <c r="I50" s="271">
        <v>62000</v>
      </c>
      <c r="J50" s="62"/>
      <c r="K50" s="577"/>
      <c r="L50" s="577"/>
    </row>
    <row r="51" spans="1:12" ht="14.65" customHeight="1">
      <c r="A51" s="378">
        <v>43097</v>
      </c>
      <c r="B51" s="378">
        <v>3</v>
      </c>
      <c r="C51" s="378">
        <v>2</v>
      </c>
      <c r="D51" s="378">
        <v>4</v>
      </c>
      <c r="E51" s="366" t="s">
        <v>1509</v>
      </c>
      <c r="F51" s="587">
        <v>5000</v>
      </c>
      <c r="G51" s="587">
        <v>2000</v>
      </c>
      <c r="H51" s="272">
        <f t="shared" si="2"/>
        <v>-3000</v>
      </c>
      <c r="I51" s="271">
        <v>2000</v>
      </c>
      <c r="J51" s="62"/>
      <c r="K51" s="577"/>
      <c r="L51" s="577"/>
    </row>
    <row r="52" spans="1:12" ht="14.65" customHeight="1">
      <c r="A52" s="378">
        <v>43098</v>
      </c>
      <c r="B52" s="378">
        <v>3</v>
      </c>
      <c r="C52" s="378">
        <v>2</v>
      </c>
      <c r="D52" s="378">
        <v>4</v>
      </c>
      <c r="E52" s="366" t="s">
        <v>1510</v>
      </c>
      <c r="F52" s="588">
        <v>255255</v>
      </c>
      <c r="G52" s="588">
        <v>273527</v>
      </c>
      <c r="H52" s="272">
        <f t="shared" si="2"/>
        <v>18272</v>
      </c>
      <c r="I52" s="271">
        <v>194012</v>
      </c>
      <c r="J52" s="62"/>
      <c r="K52" s="577"/>
      <c r="L52" s="577"/>
    </row>
    <row r="53" spans="1:12" ht="14.65" customHeight="1">
      <c r="A53" s="378">
        <v>44041</v>
      </c>
      <c r="B53" s="378">
        <v>3</v>
      </c>
      <c r="C53" s="378">
        <v>2</v>
      </c>
      <c r="D53" s="378">
        <v>4</v>
      </c>
      <c r="E53" s="366" t="s">
        <v>1511</v>
      </c>
      <c r="F53" s="587">
        <v>440000</v>
      </c>
      <c r="G53" s="587">
        <v>570583</v>
      </c>
      <c r="H53" s="272">
        <f t="shared" si="2"/>
        <v>130583</v>
      </c>
      <c r="I53" s="271">
        <v>425243</v>
      </c>
      <c r="J53" s="62"/>
      <c r="K53" s="577"/>
      <c r="L53" s="577"/>
    </row>
    <row r="54" spans="1:12" ht="14.65" customHeight="1">
      <c r="A54" s="378">
        <v>44042</v>
      </c>
      <c r="B54" s="378">
        <v>3</v>
      </c>
      <c r="C54" s="378">
        <v>2</v>
      </c>
      <c r="D54" s="378">
        <v>4</v>
      </c>
      <c r="E54" s="366" t="s">
        <v>1512</v>
      </c>
      <c r="F54" s="588">
        <v>540000</v>
      </c>
      <c r="G54" s="588">
        <v>537100</v>
      </c>
      <c r="H54" s="272">
        <f t="shared" si="2"/>
        <v>-2900</v>
      </c>
      <c r="I54" s="271">
        <v>548831</v>
      </c>
      <c r="J54" s="62"/>
      <c r="K54" s="577"/>
      <c r="L54" s="577"/>
    </row>
    <row r="55" spans="1:12" ht="14.65" customHeight="1">
      <c r="A55" s="378">
        <v>44043</v>
      </c>
      <c r="B55" s="378">
        <v>3</v>
      </c>
      <c r="C55" s="378">
        <v>2</v>
      </c>
      <c r="D55" s="378">
        <v>4</v>
      </c>
      <c r="E55" s="366" t="s">
        <v>1513</v>
      </c>
      <c r="F55" s="587">
        <v>1378000</v>
      </c>
      <c r="G55" s="587">
        <v>1430710</v>
      </c>
      <c r="H55" s="272">
        <f t="shared" si="2"/>
        <v>52710</v>
      </c>
      <c r="I55" s="271">
        <v>1355619</v>
      </c>
      <c r="J55" s="62"/>
      <c r="K55" s="577"/>
      <c r="L55" s="577"/>
    </row>
    <row r="56" spans="1:12" ht="14.65" customHeight="1">
      <c r="A56" s="378">
        <v>44044</v>
      </c>
      <c r="B56" s="378">
        <v>3</v>
      </c>
      <c r="C56" s="378">
        <v>2</v>
      </c>
      <c r="D56" s="378">
        <v>4</v>
      </c>
      <c r="E56" s="366" t="s">
        <v>1514</v>
      </c>
      <c r="F56" s="588">
        <v>20000</v>
      </c>
      <c r="G56" s="588">
        <v>24690</v>
      </c>
      <c r="H56" s="272">
        <f t="shared" si="2"/>
        <v>4690</v>
      </c>
      <c r="I56" s="271">
        <v>21720</v>
      </c>
      <c r="J56" s="62"/>
      <c r="K56" s="577"/>
      <c r="L56" s="577"/>
    </row>
    <row r="57" spans="1:12" ht="14.65" hidden="1" customHeight="1">
      <c r="A57" s="378">
        <v>44045</v>
      </c>
      <c r="B57" s="378">
        <v>3</v>
      </c>
      <c r="C57" s="378">
        <v>2</v>
      </c>
      <c r="D57" s="378">
        <v>4</v>
      </c>
      <c r="E57" s="366" t="s">
        <v>1515</v>
      </c>
      <c r="F57" s="588">
        <v>0</v>
      </c>
      <c r="G57" s="588">
        <v>0</v>
      </c>
      <c r="H57" s="588">
        <f t="shared" si="2"/>
        <v>0</v>
      </c>
      <c r="I57" s="588">
        <v>0</v>
      </c>
      <c r="J57" s="62"/>
      <c r="K57" s="577"/>
      <c r="L57" s="577"/>
    </row>
    <row r="58" spans="1:12" ht="14.65" hidden="1" customHeight="1">
      <c r="A58" s="378">
        <v>44046</v>
      </c>
      <c r="B58" s="378">
        <v>3</v>
      </c>
      <c r="C58" s="378">
        <v>2</v>
      </c>
      <c r="D58" s="378">
        <v>4</v>
      </c>
      <c r="E58" s="366" t="s">
        <v>1516</v>
      </c>
      <c r="F58" s="588">
        <v>0</v>
      </c>
      <c r="G58" s="588">
        <v>0</v>
      </c>
      <c r="H58" s="588">
        <f t="shared" si="2"/>
        <v>0</v>
      </c>
      <c r="I58" s="588">
        <v>0</v>
      </c>
      <c r="J58" s="62"/>
      <c r="K58" s="577"/>
      <c r="L58" s="577"/>
    </row>
    <row r="59" spans="1:12" ht="14.65" customHeight="1">
      <c r="A59" s="378">
        <v>44047</v>
      </c>
      <c r="B59" s="378">
        <v>3</v>
      </c>
      <c r="C59" s="378">
        <v>2</v>
      </c>
      <c r="D59" s="378">
        <v>4</v>
      </c>
      <c r="E59" s="366" t="s">
        <v>1517</v>
      </c>
      <c r="F59" s="587">
        <v>4000</v>
      </c>
      <c r="G59" s="587">
        <v>2100</v>
      </c>
      <c r="H59" s="588">
        <f t="shared" si="2"/>
        <v>-1900</v>
      </c>
      <c r="I59" s="271">
        <v>3000</v>
      </c>
      <c r="J59" s="62"/>
      <c r="K59" s="577"/>
      <c r="L59" s="577"/>
    </row>
    <row r="60" spans="1:12" ht="14.65" customHeight="1">
      <c r="A60" s="378">
        <v>44048</v>
      </c>
      <c r="B60" s="378">
        <v>3</v>
      </c>
      <c r="C60" s="378">
        <v>2</v>
      </c>
      <c r="D60" s="378">
        <v>4</v>
      </c>
      <c r="E60" s="366" t="s">
        <v>1518</v>
      </c>
      <c r="F60" s="588">
        <v>1300000</v>
      </c>
      <c r="G60" s="588">
        <v>217720</v>
      </c>
      <c r="H60" s="271">
        <f t="shared" si="2"/>
        <v>-1082280</v>
      </c>
      <c r="I60" s="271">
        <v>148464</v>
      </c>
      <c r="J60" s="62"/>
      <c r="K60" s="577"/>
      <c r="L60" s="577"/>
    </row>
    <row r="61" spans="1:12" ht="14.65" customHeight="1">
      <c r="A61" s="378">
        <v>44061</v>
      </c>
      <c r="B61" s="378">
        <v>3</v>
      </c>
      <c r="C61" s="378">
        <v>2</v>
      </c>
      <c r="D61" s="378">
        <v>4</v>
      </c>
      <c r="E61" s="366" t="s">
        <v>1519</v>
      </c>
      <c r="F61" s="587">
        <v>5602192</v>
      </c>
      <c r="G61" s="587">
        <v>127426</v>
      </c>
      <c r="H61" s="272">
        <f t="shared" si="2"/>
        <v>-5474766</v>
      </c>
      <c r="I61" s="271">
        <v>139161</v>
      </c>
      <c r="J61" s="62"/>
      <c r="K61" s="577"/>
      <c r="L61" s="577"/>
    </row>
    <row r="62" spans="1:12" ht="14.65" hidden="1" customHeight="1">
      <c r="A62" s="378">
        <v>44062</v>
      </c>
      <c r="B62" s="378">
        <v>3</v>
      </c>
      <c r="C62" s="378">
        <v>2</v>
      </c>
      <c r="D62" s="378">
        <v>4</v>
      </c>
      <c r="E62" s="366" t="s">
        <v>1520</v>
      </c>
      <c r="F62" s="588">
        <v>0</v>
      </c>
      <c r="G62" s="588">
        <v>0</v>
      </c>
      <c r="H62" s="271">
        <f t="shared" si="2"/>
        <v>0</v>
      </c>
      <c r="I62" s="588">
        <v>0</v>
      </c>
      <c r="J62" s="62"/>
      <c r="K62" s="577"/>
      <c r="L62" s="577"/>
    </row>
    <row r="63" spans="1:12" ht="14.65" customHeight="1">
      <c r="A63" s="378">
        <v>44063</v>
      </c>
      <c r="B63" s="378">
        <v>3</v>
      </c>
      <c r="C63" s="378">
        <v>2</v>
      </c>
      <c r="D63" s="378">
        <v>4</v>
      </c>
      <c r="E63" s="366" t="s">
        <v>1521</v>
      </c>
      <c r="F63" s="587">
        <v>450000</v>
      </c>
      <c r="G63" s="587">
        <v>589535</v>
      </c>
      <c r="H63" s="271">
        <f t="shared" si="2"/>
        <v>139535</v>
      </c>
      <c r="I63" s="271">
        <v>510720</v>
      </c>
      <c r="J63" s="62"/>
      <c r="K63" s="577"/>
      <c r="L63" s="577"/>
    </row>
    <row r="64" spans="1:12" ht="14.65" customHeight="1">
      <c r="A64" s="378">
        <v>44064</v>
      </c>
      <c r="B64" s="378">
        <v>3</v>
      </c>
      <c r="C64" s="378">
        <v>2</v>
      </c>
      <c r="D64" s="378">
        <v>4</v>
      </c>
      <c r="E64" s="366" t="s">
        <v>1522</v>
      </c>
      <c r="F64" s="588">
        <v>450000</v>
      </c>
      <c r="G64" s="588">
        <v>252222</v>
      </c>
      <c r="H64" s="272">
        <f t="shared" si="2"/>
        <v>-197778</v>
      </c>
      <c r="I64" s="271">
        <v>185675</v>
      </c>
      <c r="J64" s="62"/>
      <c r="K64" s="577"/>
      <c r="L64" s="577"/>
    </row>
    <row r="65" spans="1:14" s="377" customFormat="1" ht="14.65" customHeight="1">
      <c r="A65" s="656"/>
      <c r="B65" s="656">
        <v>4</v>
      </c>
      <c r="C65" s="656">
        <v>2</v>
      </c>
      <c r="D65" s="656">
        <v>4</v>
      </c>
      <c r="E65" s="648" t="s">
        <v>561</v>
      </c>
      <c r="F65" s="274">
        <f>F67+F68+F69+F71+F76+F77+F78+F80+F81+F82+F83+F84+F85+F88+F89+F90+F91+F92+F93+F94+F95+F96+F101+F103+F104+F105+F106+F107+F108+F109+F110+F111+F112+F114+F116+F117+F118+F119+F122+F123+F124+F79+F113+F115+F125</f>
        <v>164012803</v>
      </c>
      <c r="G65" s="274">
        <f>G67+G68+G69+G71+G76+G77+G78+G80+G81+G82+G83+G84+G85+G88+G89+G90+G91+G92+G93+G94+G95+G96+G101+G103+G104+G105+G106+G107+G108+G109+G110+G111+G112+G114+G116+G117+G118+G119+G122+G123+G124+G79+G113+G115+G125</f>
        <v>146929374</v>
      </c>
      <c r="H65" s="270">
        <f t="shared" si="2"/>
        <v>-17083429</v>
      </c>
      <c r="I65" s="270">
        <f>I67+I68+I69+I71+I76+I77+I78+I80+I81+I82+I83+I84+I85+I88+I89+I90+I91+I92+I93+I94+I95+I96+I101+I103+I104+I105+I106+I107+I108+I109+I110+I111+I112+I114+I116+I117+I118+I119+I122+I123+I124+I79+I113+I115+I125</f>
        <v>139854219</v>
      </c>
      <c r="J65" s="62"/>
      <c r="K65" s="577"/>
      <c r="L65" s="577"/>
      <c r="N65" s="376"/>
    </row>
    <row r="66" spans="1:14" s="377" customFormat="1" ht="14.65" hidden="1" customHeight="1">
      <c r="A66" s="657">
        <v>42012</v>
      </c>
      <c r="B66" s="657">
        <v>4</v>
      </c>
      <c r="C66" s="657">
        <v>2</v>
      </c>
      <c r="D66" s="657">
        <v>4</v>
      </c>
      <c r="E66" s="653">
        <v>0</v>
      </c>
      <c r="F66" s="359">
        <v>0</v>
      </c>
      <c r="G66" s="359">
        <v>0</v>
      </c>
      <c r="H66" s="359">
        <f t="shared" si="2"/>
        <v>0</v>
      </c>
      <c r="I66" s="359">
        <v>0</v>
      </c>
      <c r="J66" s="62"/>
      <c r="K66" s="577"/>
      <c r="L66" s="577"/>
      <c r="N66" s="376"/>
    </row>
    <row r="67" spans="1:14" ht="14.65" customHeight="1">
      <c r="A67" s="378">
        <v>44011</v>
      </c>
      <c r="B67" s="378">
        <v>4</v>
      </c>
      <c r="C67" s="378">
        <v>2</v>
      </c>
      <c r="D67" s="378">
        <v>4</v>
      </c>
      <c r="E67" s="366" t="s">
        <v>563</v>
      </c>
      <c r="F67" s="587">
        <v>1819974</v>
      </c>
      <c r="G67" s="587">
        <v>1438846</v>
      </c>
      <c r="H67" s="271">
        <f t="shared" si="2"/>
        <v>-381128</v>
      </c>
      <c r="I67" s="271">
        <v>1598725</v>
      </c>
      <c r="J67" s="62"/>
      <c r="K67" s="577"/>
      <c r="L67" s="577"/>
    </row>
    <row r="68" spans="1:14" ht="14.65" customHeight="1">
      <c r="A68" s="378">
        <v>44012</v>
      </c>
      <c r="B68" s="378">
        <v>4</v>
      </c>
      <c r="C68" s="378">
        <v>2</v>
      </c>
      <c r="D68" s="378">
        <v>4</v>
      </c>
      <c r="E68" s="366" t="s">
        <v>564</v>
      </c>
      <c r="F68" s="588">
        <v>4595255</v>
      </c>
      <c r="G68" s="588">
        <v>3503213</v>
      </c>
      <c r="H68" s="271">
        <f t="shared" si="2"/>
        <v>-1092042</v>
      </c>
      <c r="I68" s="271">
        <v>3454076</v>
      </c>
      <c r="J68" s="62"/>
      <c r="K68" s="577"/>
      <c r="L68" s="577"/>
    </row>
    <row r="69" spans="1:14" ht="14.65" customHeight="1">
      <c r="A69" s="378">
        <v>44013</v>
      </c>
      <c r="B69" s="378">
        <v>4</v>
      </c>
      <c r="C69" s="378">
        <v>2</v>
      </c>
      <c r="D69" s="378">
        <v>4</v>
      </c>
      <c r="E69" s="366" t="s">
        <v>566</v>
      </c>
      <c r="F69" s="587">
        <v>24666724</v>
      </c>
      <c r="G69" s="587">
        <v>21169223</v>
      </c>
      <c r="H69" s="272">
        <f t="shared" si="2"/>
        <v>-3497501</v>
      </c>
      <c r="I69" s="271">
        <v>20660291</v>
      </c>
      <c r="J69" s="62"/>
      <c r="K69" s="577"/>
      <c r="L69" s="577"/>
    </row>
    <row r="70" spans="1:14" ht="14.45" hidden="1" customHeight="1">
      <c r="A70" s="378">
        <v>44014</v>
      </c>
      <c r="B70" s="378">
        <v>4</v>
      </c>
      <c r="C70" s="378">
        <v>2</v>
      </c>
      <c r="D70" s="378">
        <v>4</v>
      </c>
      <c r="E70" s="366" t="s">
        <v>1523</v>
      </c>
      <c r="F70" s="271"/>
      <c r="G70" s="271"/>
      <c r="H70" s="271">
        <f t="shared" ref="H70" si="3">G70-F70</f>
        <v>0</v>
      </c>
      <c r="I70" s="271"/>
      <c r="J70" s="62"/>
      <c r="K70" s="577"/>
      <c r="L70" s="577"/>
    </row>
    <row r="71" spans="1:14" ht="14.65" customHeight="1">
      <c r="A71" s="378">
        <v>44015</v>
      </c>
      <c r="B71" s="378">
        <v>4</v>
      </c>
      <c r="C71" s="378">
        <v>2</v>
      </c>
      <c r="D71" s="378">
        <v>4</v>
      </c>
      <c r="E71" s="366" t="s">
        <v>1525</v>
      </c>
      <c r="F71" s="588">
        <v>5578000</v>
      </c>
      <c r="G71" s="588">
        <v>2360564</v>
      </c>
      <c r="H71" s="271">
        <f t="shared" ref="H71:H138" si="4">G71-F71</f>
        <v>-3217436</v>
      </c>
      <c r="I71" s="271">
        <v>2626293</v>
      </c>
      <c r="J71" s="62"/>
      <c r="K71" s="577"/>
      <c r="L71" s="577"/>
    </row>
    <row r="72" spans="1:14" ht="30.95" customHeight="1">
      <c r="A72" s="722" t="s">
        <v>1524</v>
      </c>
      <c r="B72" s="722"/>
      <c r="C72" s="722"/>
      <c r="D72" s="722"/>
      <c r="E72" s="722"/>
      <c r="F72" s="722"/>
      <c r="G72" s="722"/>
      <c r="H72" s="722"/>
      <c r="I72" s="722"/>
      <c r="J72" s="62"/>
      <c r="K72" s="577"/>
      <c r="L72" s="577"/>
    </row>
    <row r="73" spans="1:14" ht="22.9" customHeight="1">
      <c r="A73" s="723" t="s">
        <v>1406</v>
      </c>
      <c r="B73" s="723"/>
      <c r="C73" s="723"/>
      <c r="D73" s="723"/>
      <c r="E73" s="723"/>
      <c r="F73" s="723"/>
      <c r="G73" s="723"/>
      <c r="H73" s="723"/>
      <c r="I73" s="723"/>
      <c r="J73" s="62"/>
      <c r="K73" s="577"/>
      <c r="L73" s="577"/>
    </row>
    <row r="74" spans="1:14" ht="16.149999999999999" customHeight="1">
      <c r="A74" s="724" t="s">
        <v>450</v>
      </c>
      <c r="B74" s="730"/>
      <c r="C74" s="730"/>
      <c r="D74" s="730"/>
      <c r="E74" s="725" t="s">
        <v>1490</v>
      </c>
      <c r="F74" s="724">
        <v>2023</v>
      </c>
      <c r="G74" s="724"/>
      <c r="H74" s="724"/>
      <c r="I74" s="726" t="s">
        <v>2584</v>
      </c>
      <c r="J74" s="62"/>
      <c r="K74" s="577"/>
      <c r="L74" s="577"/>
    </row>
    <row r="75" spans="1:14" ht="16.149999999999999" customHeight="1">
      <c r="A75" s="436" t="s">
        <v>459</v>
      </c>
      <c r="B75" s="436" t="s">
        <v>460</v>
      </c>
      <c r="C75" s="436" t="s">
        <v>461</v>
      </c>
      <c r="D75" s="436" t="s">
        <v>462</v>
      </c>
      <c r="E75" s="731"/>
      <c r="F75" s="590" t="s">
        <v>1408</v>
      </c>
      <c r="G75" s="590" t="s">
        <v>1457</v>
      </c>
      <c r="H75" s="591" t="s">
        <v>1491</v>
      </c>
      <c r="I75" s="732"/>
      <c r="J75" s="62"/>
      <c r="K75" s="577"/>
      <c r="L75" s="577"/>
    </row>
    <row r="76" spans="1:14" ht="14.65" customHeight="1">
      <c r="A76" s="378">
        <v>44016</v>
      </c>
      <c r="B76" s="378">
        <v>4</v>
      </c>
      <c r="C76" s="378">
        <v>2</v>
      </c>
      <c r="D76" s="378">
        <v>4</v>
      </c>
      <c r="E76" s="366" t="s">
        <v>1526</v>
      </c>
      <c r="F76" s="587">
        <v>320000</v>
      </c>
      <c r="G76" s="587">
        <v>343550</v>
      </c>
      <c r="H76" s="271">
        <f t="shared" si="4"/>
        <v>23550</v>
      </c>
      <c r="I76" s="271">
        <v>405205</v>
      </c>
      <c r="J76" s="62"/>
      <c r="K76" s="577"/>
      <c r="L76" s="577"/>
    </row>
    <row r="77" spans="1:14" ht="14.65" customHeight="1">
      <c r="A77" s="378">
        <v>44017</v>
      </c>
      <c r="B77" s="378">
        <v>4</v>
      </c>
      <c r="C77" s="378">
        <v>2</v>
      </c>
      <c r="D77" s="378">
        <v>4</v>
      </c>
      <c r="E77" s="366" t="s">
        <v>1527</v>
      </c>
      <c r="F77" s="588">
        <v>338000</v>
      </c>
      <c r="G77" s="588">
        <v>234704</v>
      </c>
      <c r="H77" s="271">
        <f t="shared" si="4"/>
        <v>-103296</v>
      </c>
      <c r="I77" s="271">
        <v>119705</v>
      </c>
      <c r="J77" s="62"/>
      <c r="K77" s="577"/>
      <c r="L77" s="577"/>
    </row>
    <row r="78" spans="1:14" ht="14.65" customHeight="1">
      <c r="A78" s="378">
        <v>44018</v>
      </c>
      <c r="B78" s="378">
        <v>4</v>
      </c>
      <c r="C78" s="378">
        <v>2</v>
      </c>
      <c r="D78" s="378">
        <v>4</v>
      </c>
      <c r="E78" s="366" t="s">
        <v>1528</v>
      </c>
      <c r="F78" s="587">
        <v>500</v>
      </c>
      <c r="G78" s="587">
        <v>400</v>
      </c>
      <c r="H78" s="588">
        <f t="shared" si="4"/>
        <v>-100</v>
      </c>
      <c r="I78" s="271">
        <v>400</v>
      </c>
      <c r="J78" s="62"/>
      <c r="K78" s="577"/>
      <c r="L78" s="577"/>
    </row>
    <row r="79" spans="1:14" ht="14.65" customHeight="1">
      <c r="A79" s="378">
        <v>44019</v>
      </c>
      <c r="B79" s="378">
        <v>4</v>
      </c>
      <c r="C79" s="378">
        <v>2</v>
      </c>
      <c r="D79" s="378">
        <v>4</v>
      </c>
      <c r="E79" s="366" t="s">
        <v>1529</v>
      </c>
      <c r="F79" s="588">
        <v>30000</v>
      </c>
      <c r="G79" s="588">
        <v>21900</v>
      </c>
      <c r="H79" s="272">
        <f t="shared" si="4"/>
        <v>-8100</v>
      </c>
      <c r="I79" s="588">
        <v>9000</v>
      </c>
      <c r="J79" s="62"/>
      <c r="K79" s="577"/>
      <c r="L79" s="577"/>
    </row>
    <row r="80" spans="1:14" ht="14.65" customHeight="1">
      <c r="A80" s="378">
        <v>44021</v>
      </c>
      <c r="B80" s="378">
        <v>4</v>
      </c>
      <c r="C80" s="378">
        <v>2</v>
      </c>
      <c r="D80" s="378">
        <v>4</v>
      </c>
      <c r="E80" s="366" t="s">
        <v>1530</v>
      </c>
      <c r="F80" s="587">
        <v>34617000</v>
      </c>
      <c r="G80" s="587">
        <v>32828972</v>
      </c>
      <c r="H80" s="272">
        <f t="shared" si="4"/>
        <v>-1788028</v>
      </c>
      <c r="I80" s="271">
        <v>27986925</v>
      </c>
      <c r="J80" s="62"/>
      <c r="K80" s="577"/>
      <c r="L80" s="577"/>
    </row>
    <row r="81" spans="1:12" ht="14.65" customHeight="1">
      <c r="A81" s="378">
        <v>44022</v>
      </c>
      <c r="B81" s="378">
        <v>4</v>
      </c>
      <c r="C81" s="378">
        <v>2</v>
      </c>
      <c r="D81" s="378">
        <v>4</v>
      </c>
      <c r="E81" s="366" t="s">
        <v>1531</v>
      </c>
      <c r="F81" s="588">
        <v>500</v>
      </c>
      <c r="G81" s="588">
        <v>60</v>
      </c>
      <c r="H81" s="272">
        <f t="shared" si="4"/>
        <v>-440</v>
      </c>
      <c r="I81" s="271">
        <v>40</v>
      </c>
      <c r="J81" s="62"/>
      <c r="K81" s="577"/>
      <c r="L81" s="577"/>
    </row>
    <row r="82" spans="1:12" ht="14.65" customHeight="1">
      <c r="A82" s="378">
        <v>44023</v>
      </c>
      <c r="B82" s="378">
        <v>4</v>
      </c>
      <c r="C82" s="378">
        <v>2</v>
      </c>
      <c r="D82" s="378">
        <v>4</v>
      </c>
      <c r="E82" s="366" t="s">
        <v>1532</v>
      </c>
      <c r="F82" s="587">
        <v>4000</v>
      </c>
      <c r="G82" s="587">
        <v>7235</v>
      </c>
      <c r="H82" s="272">
        <f t="shared" si="4"/>
        <v>3235</v>
      </c>
      <c r="I82" s="271">
        <v>6816</v>
      </c>
      <c r="J82" s="62"/>
      <c r="K82" s="577"/>
      <c r="L82" s="577"/>
    </row>
    <row r="83" spans="1:12" ht="14.65" customHeight="1">
      <c r="A83" s="378">
        <v>44024</v>
      </c>
      <c r="B83" s="378">
        <v>4</v>
      </c>
      <c r="C83" s="378">
        <v>2</v>
      </c>
      <c r="D83" s="378">
        <v>4</v>
      </c>
      <c r="E83" s="366" t="s">
        <v>1533</v>
      </c>
      <c r="F83" s="588">
        <v>800</v>
      </c>
      <c r="G83" s="589">
        <v>0</v>
      </c>
      <c r="H83" s="272">
        <f t="shared" si="4"/>
        <v>-800</v>
      </c>
      <c r="I83" s="271">
        <v>40</v>
      </c>
      <c r="J83" s="62"/>
      <c r="K83" s="577"/>
      <c r="L83" s="577"/>
    </row>
    <row r="84" spans="1:12" ht="14.65" customHeight="1">
      <c r="A84" s="378">
        <v>44025</v>
      </c>
      <c r="B84" s="378">
        <v>4</v>
      </c>
      <c r="C84" s="378">
        <v>2</v>
      </c>
      <c r="D84" s="378">
        <v>4</v>
      </c>
      <c r="E84" s="366" t="s">
        <v>1534</v>
      </c>
      <c r="F84" s="587">
        <v>12000</v>
      </c>
      <c r="G84" s="587">
        <v>12224</v>
      </c>
      <c r="H84" s="272">
        <f t="shared" si="4"/>
        <v>224</v>
      </c>
      <c r="I84" s="271">
        <v>11119</v>
      </c>
      <c r="J84" s="62"/>
      <c r="K84" s="577"/>
      <c r="L84" s="577"/>
    </row>
    <row r="85" spans="1:12" ht="14.65" customHeight="1">
      <c r="A85" s="378">
        <v>44026</v>
      </c>
      <c r="B85" s="378">
        <v>4</v>
      </c>
      <c r="C85" s="378">
        <v>2</v>
      </c>
      <c r="D85" s="378">
        <v>4</v>
      </c>
      <c r="E85" s="366" t="s">
        <v>1535</v>
      </c>
      <c r="F85" s="588">
        <v>10000</v>
      </c>
      <c r="G85" s="588">
        <v>9078</v>
      </c>
      <c r="H85" s="272">
        <f t="shared" si="4"/>
        <v>-922</v>
      </c>
      <c r="I85" s="271">
        <v>8311</v>
      </c>
      <c r="J85" s="62"/>
      <c r="K85" s="577"/>
      <c r="L85" s="577"/>
    </row>
    <row r="86" spans="1:12" ht="14.65" hidden="1" customHeight="1">
      <c r="A86" s="378">
        <v>44031</v>
      </c>
      <c r="B86" s="378">
        <v>4</v>
      </c>
      <c r="C86" s="378">
        <v>2</v>
      </c>
      <c r="D86" s="378">
        <v>4</v>
      </c>
      <c r="E86" s="366" t="s">
        <v>574</v>
      </c>
      <c r="F86" s="588">
        <v>0</v>
      </c>
      <c r="G86" s="588">
        <v>0</v>
      </c>
      <c r="H86" s="271">
        <f t="shared" si="4"/>
        <v>0</v>
      </c>
      <c r="I86" s="588">
        <v>0</v>
      </c>
      <c r="J86" s="62"/>
      <c r="K86" s="577"/>
      <c r="L86" s="577"/>
    </row>
    <row r="87" spans="1:12" ht="14.65" hidden="1" customHeight="1">
      <c r="A87" s="378">
        <v>44032</v>
      </c>
      <c r="B87" s="378">
        <v>4</v>
      </c>
      <c r="C87" s="378">
        <v>2</v>
      </c>
      <c r="D87" s="378">
        <v>4</v>
      </c>
      <c r="E87" s="366" t="s">
        <v>577</v>
      </c>
      <c r="F87" s="273"/>
      <c r="G87" s="273"/>
      <c r="H87" s="271">
        <f t="shared" si="4"/>
        <v>0</v>
      </c>
      <c r="I87" s="271"/>
      <c r="J87" s="62"/>
      <c r="K87" s="577"/>
      <c r="L87" s="577"/>
    </row>
    <row r="88" spans="1:12" ht="14.65" customHeight="1">
      <c r="A88" s="378">
        <v>44033</v>
      </c>
      <c r="B88" s="378">
        <v>4</v>
      </c>
      <c r="C88" s="378">
        <v>2</v>
      </c>
      <c r="D88" s="378">
        <v>4</v>
      </c>
      <c r="E88" s="366" t="s">
        <v>1536</v>
      </c>
      <c r="F88" s="587">
        <v>173000</v>
      </c>
      <c r="G88" s="587">
        <v>319102</v>
      </c>
      <c r="H88" s="271">
        <f t="shared" si="4"/>
        <v>146102</v>
      </c>
      <c r="I88" s="271">
        <v>286812</v>
      </c>
      <c r="J88" s="62"/>
      <c r="K88" s="577"/>
      <c r="L88" s="577"/>
    </row>
    <row r="89" spans="1:12" ht="14.65" customHeight="1">
      <c r="A89" s="378">
        <v>44051</v>
      </c>
      <c r="B89" s="378">
        <v>4</v>
      </c>
      <c r="C89" s="378">
        <v>2</v>
      </c>
      <c r="D89" s="378">
        <v>4</v>
      </c>
      <c r="E89" s="366" t="s">
        <v>579</v>
      </c>
      <c r="F89" s="588">
        <v>160000</v>
      </c>
      <c r="G89" s="588">
        <v>165797</v>
      </c>
      <c r="H89" s="272">
        <f t="shared" si="4"/>
        <v>5797</v>
      </c>
      <c r="I89" s="271">
        <v>129437</v>
      </c>
      <c r="J89" s="62"/>
      <c r="K89" s="577"/>
      <c r="L89" s="577"/>
    </row>
    <row r="90" spans="1:12" ht="14.65" customHeight="1">
      <c r="A90" s="378">
        <v>44052</v>
      </c>
      <c r="B90" s="378">
        <v>4</v>
      </c>
      <c r="C90" s="378">
        <v>2</v>
      </c>
      <c r="D90" s="378">
        <v>4</v>
      </c>
      <c r="E90" s="366" t="s">
        <v>581</v>
      </c>
      <c r="F90" s="587">
        <v>20000000</v>
      </c>
      <c r="G90" s="587">
        <v>16996613</v>
      </c>
      <c r="H90" s="271">
        <f t="shared" si="4"/>
        <v>-3003387</v>
      </c>
      <c r="I90" s="271">
        <v>18366299</v>
      </c>
      <c r="J90" s="62"/>
      <c r="K90" s="577"/>
      <c r="L90" s="577"/>
    </row>
    <row r="91" spans="1:12" ht="14.65" customHeight="1">
      <c r="A91" s="378">
        <v>44071</v>
      </c>
      <c r="B91" s="378">
        <v>4</v>
      </c>
      <c r="C91" s="378">
        <v>2</v>
      </c>
      <c r="D91" s="378">
        <v>4</v>
      </c>
      <c r="E91" s="366" t="s">
        <v>583</v>
      </c>
      <c r="F91" s="588">
        <v>17994837</v>
      </c>
      <c r="G91" s="588">
        <v>18038480</v>
      </c>
      <c r="H91" s="271">
        <f t="shared" si="4"/>
        <v>43643</v>
      </c>
      <c r="I91" s="271">
        <v>17390757</v>
      </c>
      <c r="J91" s="62"/>
      <c r="K91" s="577"/>
      <c r="L91" s="577"/>
    </row>
    <row r="92" spans="1:12" ht="14.65" customHeight="1">
      <c r="A92" s="378">
        <v>44072</v>
      </c>
      <c r="B92" s="378">
        <v>4</v>
      </c>
      <c r="C92" s="378">
        <v>2</v>
      </c>
      <c r="D92" s="378">
        <v>4</v>
      </c>
      <c r="E92" s="366" t="s">
        <v>585</v>
      </c>
      <c r="F92" s="587">
        <v>4975136</v>
      </c>
      <c r="G92" s="587">
        <v>4403073</v>
      </c>
      <c r="H92" s="271">
        <f t="shared" si="4"/>
        <v>-572063</v>
      </c>
      <c r="I92" s="271">
        <v>4690650</v>
      </c>
      <c r="J92" s="62"/>
      <c r="K92" s="577"/>
      <c r="L92" s="577"/>
    </row>
    <row r="93" spans="1:12" ht="14.65" customHeight="1">
      <c r="A93" s="378">
        <v>44073</v>
      </c>
      <c r="B93" s="378">
        <v>4</v>
      </c>
      <c r="C93" s="378">
        <v>2</v>
      </c>
      <c r="D93" s="378">
        <v>4</v>
      </c>
      <c r="E93" s="366" t="s">
        <v>1537</v>
      </c>
      <c r="F93" s="588">
        <v>2691565</v>
      </c>
      <c r="G93" s="588">
        <v>977382</v>
      </c>
      <c r="H93" s="271">
        <f t="shared" si="4"/>
        <v>-1714183</v>
      </c>
      <c r="I93" s="271">
        <v>2592061</v>
      </c>
      <c r="J93" s="62"/>
      <c r="K93" s="577"/>
      <c r="L93" s="577"/>
    </row>
    <row r="94" spans="1:12" ht="14.65" customHeight="1">
      <c r="A94" s="378">
        <v>44091</v>
      </c>
      <c r="B94" s="378">
        <v>4</v>
      </c>
      <c r="C94" s="378">
        <v>2</v>
      </c>
      <c r="D94" s="378">
        <v>4</v>
      </c>
      <c r="E94" s="366" t="s">
        <v>587</v>
      </c>
      <c r="F94" s="587">
        <v>10000000</v>
      </c>
      <c r="G94" s="587">
        <v>8617645</v>
      </c>
      <c r="H94" s="271">
        <f t="shared" si="4"/>
        <v>-1382355</v>
      </c>
      <c r="I94" s="271">
        <v>8704651</v>
      </c>
      <c r="J94" s="62"/>
      <c r="K94" s="577"/>
      <c r="L94" s="577"/>
    </row>
    <row r="95" spans="1:12" ht="14.65" customHeight="1">
      <c r="A95" s="378">
        <v>44092</v>
      </c>
      <c r="B95" s="378">
        <v>4</v>
      </c>
      <c r="C95" s="378">
        <v>2</v>
      </c>
      <c r="D95" s="378">
        <v>4</v>
      </c>
      <c r="E95" s="366" t="s">
        <v>589</v>
      </c>
      <c r="F95" s="588">
        <v>1560000</v>
      </c>
      <c r="G95" s="588">
        <v>1447247</v>
      </c>
      <c r="H95" s="271">
        <f t="shared" si="4"/>
        <v>-112753</v>
      </c>
      <c r="I95" s="271">
        <v>1353351</v>
      </c>
      <c r="J95" s="62"/>
      <c r="K95" s="577"/>
      <c r="L95" s="577"/>
    </row>
    <row r="96" spans="1:12" ht="14.65" customHeight="1">
      <c r="A96" s="378">
        <v>44093</v>
      </c>
      <c r="B96" s="378">
        <v>4</v>
      </c>
      <c r="C96" s="378">
        <v>2</v>
      </c>
      <c r="D96" s="378">
        <v>4</v>
      </c>
      <c r="E96" s="366" t="s">
        <v>591</v>
      </c>
      <c r="F96" s="587">
        <v>4288000</v>
      </c>
      <c r="G96" s="587">
        <v>3574899</v>
      </c>
      <c r="H96" s="271">
        <f t="shared" si="4"/>
        <v>-713101</v>
      </c>
      <c r="I96" s="271">
        <v>3649624</v>
      </c>
      <c r="J96" s="62"/>
      <c r="K96" s="577"/>
      <c r="L96" s="577"/>
    </row>
    <row r="97" spans="1:14" ht="14.65" hidden="1" customHeight="1">
      <c r="A97" s="378">
        <v>44111</v>
      </c>
      <c r="B97" s="378">
        <v>4</v>
      </c>
      <c r="C97" s="378">
        <v>2</v>
      </c>
      <c r="D97" s="378">
        <v>4</v>
      </c>
      <c r="E97" s="366" t="s">
        <v>593</v>
      </c>
      <c r="F97" s="273"/>
      <c r="G97" s="273"/>
      <c r="H97" s="271">
        <f t="shared" si="4"/>
        <v>0</v>
      </c>
      <c r="I97" s="271"/>
      <c r="J97" s="62"/>
      <c r="K97" s="577"/>
      <c r="L97" s="577"/>
    </row>
    <row r="98" spans="1:14" ht="14.65" hidden="1" customHeight="1">
      <c r="A98" s="378">
        <v>44112</v>
      </c>
      <c r="B98" s="378">
        <v>4</v>
      </c>
      <c r="C98" s="378">
        <v>2</v>
      </c>
      <c r="D98" s="378">
        <v>4</v>
      </c>
      <c r="E98" s="366" t="s">
        <v>595</v>
      </c>
      <c r="F98" s="273"/>
      <c r="G98" s="273"/>
      <c r="H98" s="271">
        <f t="shared" si="4"/>
        <v>0</v>
      </c>
      <c r="I98" s="271"/>
      <c r="J98" s="62"/>
      <c r="K98" s="577"/>
      <c r="L98" s="577"/>
    </row>
    <row r="99" spans="1:14" ht="14.65" hidden="1" customHeight="1">
      <c r="A99" s="378">
        <v>44094</v>
      </c>
      <c r="B99" s="378">
        <v>4</v>
      </c>
      <c r="C99" s="378">
        <v>2</v>
      </c>
      <c r="D99" s="378">
        <v>4</v>
      </c>
      <c r="E99" s="366" t="s">
        <v>1538</v>
      </c>
      <c r="F99" s="273"/>
      <c r="G99" s="273"/>
      <c r="H99" s="271">
        <f t="shared" si="4"/>
        <v>0</v>
      </c>
      <c r="I99" s="271">
        <v>0</v>
      </c>
      <c r="J99" s="62"/>
      <c r="K99" s="577"/>
      <c r="L99" s="577"/>
    </row>
    <row r="100" spans="1:14" ht="14.65" hidden="1" customHeight="1">
      <c r="A100" s="378">
        <v>44095</v>
      </c>
      <c r="B100" s="378">
        <v>4</v>
      </c>
      <c r="C100" s="378">
        <v>2</v>
      </c>
      <c r="D100" s="378">
        <v>4</v>
      </c>
      <c r="E100" s="366" t="s">
        <v>1539</v>
      </c>
      <c r="F100" s="273"/>
      <c r="G100" s="273"/>
      <c r="H100" s="271">
        <f t="shared" si="4"/>
        <v>0</v>
      </c>
      <c r="I100" s="271"/>
      <c r="J100" s="62"/>
      <c r="K100" s="577"/>
      <c r="L100" s="577"/>
    </row>
    <row r="101" spans="1:14" ht="14.65" customHeight="1">
      <c r="A101" s="378">
        <v>44131</v>
      </c>
      <c r="B101" s="378">
        <v>4</v>
      </c>
      <c r="C101" s="378">
        <v>2</v>
      </c>
      <c r="D101" s="378">
        <v>4</v>
      </c>
      <c r="E101" s="366" t="s">
        <v>597</v>
      </c>
      <c r="F101" s="588">
        <v>1700000</v>
      </c>
      <c r="G101" s="588">
        <v>1428659</v>
      </c>
      <c r="H101" s="271">
        <f t="shared" si="4"/>
        <v>-271341</v>
      </c>
      <c r="I101" s="271">
        <v>1821529</v>
      </c>
      <c r="J101" s="62"/>
      <c r="K101" s="577"/>
      <c r="L101" s="577"/>
    </row>
    <row r="102" spans="1:14" ht="14.65" hidden="1" customHeight="1">
      <c r="A102" s="378">
        <v>44132</v>
      </c>
      <c r="B102" s="378">
        <v>4</v>
      </c>
      <c r="C102" s="378">
        <v>2</v>
      </c>
      <c r="D102" s="378">
        <v>4</v>
      </c>
      <c r="E102" s="652" t="s">
        <v>599</v>
      </c>
      <c r="F102" s="273"/>
      <c r="G102" s="273"/>
      <c r="H102" s="271">
        <f t="shared" si="4"/>
        <v>0</v>
      </c>
      <c r="I102" s="271"/>
      <c r="J102" s="62"/>
      <c r="K102" s="577"/>
      <c r="L102" s="577"/>
    </row>
    <row r="103" spans="1:14" ht="14.65" customHeight="1">
      <c r="A103" s="378">
        <v>44151</v>
      </c>
      <c r="B103" s="378">
        <v>4</v>
      </c>
      <c r="C103" s="378">
        <v>2</v>
      </c>
      <c r="D103" s="378">
        <v>4</v>
      </c>
      <c r="E103" s="366" t="s">
        <v>601</v>
      </c>
      <c r="F103" s="587">
        <v>15000</v>
      </c>
      <c r="G103" s="587">
        <v>20950</v>
      </c>
      <c r="H103" s="271">
        <f t="shared" si="4"/>
        <v>5950</v>
      </c>
      <c r="I103" s="271">
        <v>33850</v>
      </c>
      <c r="J103" s="62"/>
      <c r="K103" s="577"/>
      <c r="L103" s="577"/>
    </row>
    <row r="104" spans="1:14" ht="14.65" customHeight="1">
      <c r="A104" s="378">
        <v>44152</v>
      </c>
      <c r="B104" s="378">
        <v>4</v>
      </c>
      <c r="C104" s="378">
        <v>2</v>
      </c>
      <c r="D104" s="378">
        <v>4</v>
      </c>
      <c r="E104" s="366" t="s">
        <v>603</v>
      </c>
      <c r="F104" s="588">
        <v>9900000</v>
      </c>
      <c r="G104" s="588">
        <v>10983595</v>
      </c>
      <c r="H104" s="271">
        <f t="shared" si="4"/>
        <v>1083595</v>
      </c>
      <c r="I104" s="271">
        <v>10650534</v>
      </c>
      <c r="J104" s="62"/>
      <c r="K104" s="577"/>
      <c r="L104" s="577"/>
    </row>
    <row r="105" spans="1:14" ht="14.65" customHeight="1">
      <c r="A105" s="378">
        <v>44153</v>
      </c>
      <c r="B105" s="378">
        <v>4</v>
      </c>
      <c r="C105" s="378">
        <v>2</v>
      </c>
      <c r="D105" s="378">
        <v>4</v>
      </c>
      <c r="E105" s="366" t="s">
        <v>605</v>
      </c>
      <c r="F105" s="587">
        <v>5220186</v>
      </c>
      <c r="G105" s="587">
        <v>5211638</v>
      </c>
      <c r="H105" s="271">
        <f t="shared" si="4"/>
        <v>-8548</v>
      </c>
      <c r="I105" s="271">
        <v>3242241</v>
      </c>
      <c r="J105" s="62"/>
      <c r="K105" s="577"/>
      <c r="L105" s="577"/>
    </row>
    <row r="106" spans="1:14" ht="14.65" customHeight="1">
      <c r="A106" s="378">
        <v>44171</v>
      </c>
      <c r="B106" s="378">
        <v>4</v>
      </c>
      <c r="C106" s="378">
        <v>2</v>
      </c>
      <c r="D106" s="378">
        <v>4</v>
      </c>
      <c r="E106" s="366" t="s">
        <v>607</v>
      </c>
      <c r="F106" s="588">
        <v>1510000</v>
      </c>
      <c r="G106" s="588">
        <v>2540692</v>
      </c>
      <c r="H106" s="271">
        <f t="shared" si="4"/>
        <v>1030692</v>
      </c>
      <c r="I106" s="271">
        <v>1282514</v>
      </c>
      <c r="J106" s="62"/>
      <c r="K106" s="577"/>
      <c r="L106" s="577"/>
    </row>
    <row r="107" spans="1:14" s="380" customFormat="1" ht="14.65" customHeight="1">
      <c r="A107" s="378">
        <v>44172</v>
      </c>
      <c r="B107" s="378">
        <v>4</v>
      </c>
      <c r="C107" s="378">
        <v>2</v>
      </c>
      <c r="D107" s="378">
        <v>4</v>
      </c>
      <c r="E107" s="366" t="s">
        <v>609</v>
      </c>
      <c r="F107" s="587">
        <v>519500</v>
      </c>
      <c r="G107" s="587">
        <v>637899</v>
      </c>
      <c r="H107" s="271">
        <f t="shared" si="4"/>
        <v>118399</v>
      </c>
      <c r="I107" s="271">
        <v>673189</v>
      </c>
      <c r="J107" s="62"/>
      <c r="K107" s="577"/>
      <c r="L107" s="577"/>
      <c r="N107" s="376"/>
    </row>
    <row r="108" spans="1:14" s="380" customFormat="1" ht="14.65" customHeight="1">
      <c r="A108" s="378">
        <v>44173</v>
      </c>
      <c r="B108" s="378">
        <v>4</v>
      </c>
      <c r="C108" s="378">
        <v>2</v>
      </c>
      <c r="D108" s="378">
        <v>4</v>
      </c>
      <c r="E108" s="366" t="s">
        <v>1540</v>
      </c>
      <c r="F108" s="588">
        <v>500000</v>
      </c>
      <c r="G108" s="588">
        <v>424636</v>
      </c>
      <c r="H108" s="271">
        <f t="shared" si="4"/>
        <v>-75364</v>
      </c>
      <c r="I108" s="271">
        <v>468197</v>
      </c>
      <c r="J108" s="62"/>
      <c r="K108" s="577"/>
      <c r="L108" s="577"/>
      <c r="N108" s="376"/>
    </row>
    <row r="109" spans="1:14" s="380" customFormat="1" ht="14.65" customHeight="1">
      <c r="A109" s="378">
        <v>44181</v>
      </c>
      <c r="B109" s="378">
        <v>4</v>
      </c>
      <c r="C109" s="378">
        <v>2</v>
      </c>
      <c r="D109" s="378">
        <v>4</v>
      </c>
      <c r="E109" s="366" t="s">
        <v>1541</v>
      </c>
      <c r="F109" s="587">
        <v>46000</v>
      </c>
      <c r="G109" s="587">
        <v>124450</v>
      </c>
      <c r="H109" s="271">
        <f t="shared" si="4"/>
        <v>78450</v>
      </c>
      <c r="I109" s="271">
        <v>61750</v>
      </c>
      <c r="J109" s="62"/>
      <c r="K109" s="577"/>
      <c r="L109" s="577"/>
      <c r="N109" s="376"/>
    </row>
    <row r="110" spans="1:14" s="380" customFormat="1" ht="14.65" customHeight="1">
      <c r="A110" s="378">
        <v>44182</v>
      </c>
      <c r="B110" s="378">
        <v>4</v>
      </c>
      <c r="C110" s="378">
        <v>2</v>
      </c>
      <c r="D110" s="378">
        <v>4</v>
      </c>
      <c r="E110" s="366" t="s">
        <v>1542</v>
      </c>
      <c r="F110" s="588">
        <v>245700</v>
      </c>
      <c r="G110" s="588">
        <v>467375</v>
      </c>
      <c r="H110" s="271">
        <f t="shared" si="4"/>
        <v>221675</v>
      </c>
      <c r="I110" s="271">
        <v>172100</v>
      </c>
      <c r="J110" s="62"/>
      <c r="K110" s="577"/>
      <c r="L110" s="577"/>
      <c r="N110" s="376"/>
    </row>
    <row r="111" spans="1:14" s="380" customFormat="1" ht="14.65" customHeight="1">
      <c r="A111" s="378">
        <v>44183</v>
      </c>
      <c r="B111" s="378">
        <v>4</v>
      </c>
      <c r="C111" s="378">
        <v>2</v>
      </c>
      <c r="D111" s="378">
        <v>4</v>
      </c>
      <c r="E111" s="366" t="s">
        <v>1543</v>
      </c>
      <c r="F111" s="587">
        <v>3094129</v>
      </c>
      <c r="G111" s="587">
        <v>3082363</v>
      </c>
      <c r="H111" s="271">
        <f t="shared" si="4"/>
        <v>-11766</v>
      </c>
      <c r="I111" s="271">
        <v>3159027</v>
      </c>
      <c r="J111" s="62"/>
      <c r="K111" s="577"/>
      <c r="L111" s="577"/>
      <c r="N111" s="376"/>
    </row>
    <row r="112" spans="1:14" s="380" customFormat="1" ht="14.65" customHeight="1">
      <c r="A112" s="378">
        <v>44184</v>
      </c>
      <c r="B112" s="378">
        <v>4</v>
      </c>
      <c r="C112" s="378">
        <v>2</v>
      </c>
      <c r="D112" s="378">
        <v>4</v>
      </c>
      <c r="E112" s="366" t="s">
        <v>1544</v>
      </c>
      <c r="F112" s="589">
        <v>0</v>
      </c>
      <c r="G112" s="588">
        <v>1773</v>
      </c>
      <c r="H112" s="271">
        <f t="shared" si="4"/>
        <v>1773</v>
      </c>
      <c r="I112" s="271">
        <v>1017249</v>
      </c>
      <c r="J112" s="62"/>
      <c r="K112" s="577"/>
      <c r="L112" s="577"/>
      <c r="N112" s="376"/>
    </row>
    <row r="113" spans="1:14" s="380" customFormat="1" ht="14.65" customHeight="1">
      <c r="A113" s="378">
        <v>44185</v>
      </c>
      <c r="B113" s="378">
        <v>4</v>
      </c>
      <c r="C113" s="378">
        <v>2</v>
      </c>
      <c r="D113" s="378">
        <v>4</v>
      </c>
      <c r="E113" s="366" t="s">
        <v>1545</v>
      </c>
      <c r="F113" s="588">
        <v>16800</v>
      </c>
      <c r="G113" s="587">
        <v>52970</v>
      </c>
      <c r="H113" s="271">
        <f t="shared" si="4"/>
        <v>36170</v>
      </c>
      <c r="I113" s="588">
        <v>22310</v>
      </c>
      <c r="J113" s="62"/>
      <c r="K113" s="577"/>
      <c r="L113" s="577"/>
      <c r="N113" s="376"/>
    </row>
    <row r="114" spans="1:14" s="380" customFormat="1" ht="14.65" customHeight="1">
      <c r="A114" s="378">
        <v>44186</v>
      </c>
      <c r="B114" s="378">
        <v>4</v>
      </c>
      <c r="C114" s="378">
        <v>2</v>
      </c>
      <c r="D114" s="378">
        <v>4</v>
      </c>
      <c r="E114" s="366" t="s">
        <v>1546</v>
      </c>
      <c r="F114" s="588">
        <v>5260</v>
      </c>
      <c r="G114" s="588">
        <v>9450</v>
      </c>
      <c r="H114" s="271">
        <f t="shared" si="4"/>
        <v>4190</v>
      </c>
      <c r="I114" s="271">
        <v>6940</v>
      </c>
      <c r="J114" s="62"/>
      <c r="K114" s="577"/>
      <c r="L114" s="577"/>
      <c r="N114" s="376"/>
    </row>
    <row r="115" spans="1:14" s="380" customFormat="1" ht="14.65" customHeight="1">
      <c r="A115" s="378">
        <v>44187</v>
      </c>
      <c r="B115" s="378">
        <v>4</v>
      </c>
      <c r="C115" s="378">
        <v>2</v>
      </c>
      <c r="D115" s="378">
        <v>4</v>
      </c>
      <c r="E115" s="366" t="s">
        <v>1547</v>
      </c>
      <c r="F115" s="588">
        <v>2945570</v>
      </c>
      <c r="G115" s="587">
        <v>1414209</v>
      </c>
      <c r="H115" s="271">
        <f t="shared" si="4"/>
        <v>-1531361</v>
      </c>
      <c r="I115" s="588">
        <v>37908</v>
      </c>
      <c r="J115" s="62"/>
      <c r="K115" s="577"/>
      <c r="L115" s="577"/>
      <c r="N115" s="376"/>
    </row>
    <row r="116" spans="1:14" s="380" customFormat="1" ht="14.65" customHeight="1">
      <c r="A116" s="378">
        <v>44188</v>
      </c>
      <c r="B116" s="378">
        <v>4</v>
      </c>
      <c r="C116" s="378">
        <v>2</v>
      </c>
      <c r="D116" s="378">
        <v>4</v>
      </c>
      <c r="E116" s="366" t="s">
        <v>1548</v>
      </c>
      <c r="F116" s="588">
        <v>7170</v>
      </c>
      <c r="G116" s="588">
        <v>29670</v>
      </c>
      <c r="H116" s="271">
        <f t="shared" si="4"/>
        <v>22500</v>
      </c>
      <c r="I116" s="271">
        <v>5440</v>
      </c>
      <c r="J116" s="62"/>
      <c r="K116" s="577"/>
      <c r="L116" s="577"/>
      <c r="N116" s="376"/>
    </row>
    <row r="117" spans="1:14" s="380" customFormat="1" ht="14.65" customHeight="1">
      <c r="A117" s="378">
        <v>44191</v>
      </c>
      <c r="B117" s="378">
        <v>4</v>
      </c>
      <c r="C117" s="378">
        <v>2</v>
      </c>
      <c r="D117" s="378">
        <v>4</v>
      </c>
      <c r="E117" s="366" t="s">
        <v>611</v>
      </c>
      <c r="F117" s="587">
        <v>1279747</v>
      </c>
      <c r="G117" s="587">
        <v>539540</v>
      </c>
      <c r="H117" s="271">
        <f t="shared" si="4"/>
        <v>-740207</v>
      </c>
      <c r="I117" s="271">
        <v>534189</v>
      </c>
      <c r="J117" s="62"/>
      <c r="K117" s="577"/>
      <c r="L117" s="577"/>
      <c r="N117" s="376"/>
    </row>
    <row r="118" spans="1:14" s="380" customFormat="1" ht="14.65" customHeight="1">
      <c r="A118" s="658">
        <v>44211</v>
      </c>
      <c r="B118" s="378">
        <v>4</v>
      </c>
      <c r="C118" s="378">
        <v>2</v>
      </c>
      <c r="D118" s="378">
        <v>4</v>
      </c>
      <c r="E118" s="366" t="s">
        <v>613</v>
      </c>
      <c r="F118" s="588">
        <v>1250000</v>
      </c>
      <c r="G118" s="588">
        <v>381998</v>
      </c>
      <c r="H118" s="272">
        <f t="shared" si="4"/>
        <v>-868002</v>
      </c>
      <c r="I118" s="271">
        <v>486691</v>
      </c>
      <c r="J118" s="62"/>
      <c r="K118" s="577"/>
      <c r="L118" s="577"/>
      <c r="N118" s="376"/>
    </row>
    <row r="119" spans="1:14" s="380" customFormat="1" ht="14.65" customHeight="1">
      <c r="A119" s="658">
        <v>44212</v>
      </c>
      <c r="B119" s="378">
        <v>4</v>
      </c>
      <c r="C119" s="378">
        <v>2</v>
      </c>
      <c r="D119" s="378">
        <v>4</v>
      </c>
      <c r="E119" s="652" t="s">
        <v>614</v>
      </c>
      <c r="F119" s="587">
        <v>60000</v>
      </c>
      <c r="G119" s="587">
        <v>65874</v>
      </c>
      <c r="H119" s="271">
        <f t="shared" si="4"/>
        <v>5874</v>
      </c>
      <c r="I119" s="271">
        <v>73861</v>
      </c>
      <c r="J119" s="62"/>
      <c r="K119" s="577"/>
      <c r="L119" s="577"/>
      <c r="N119" s="376"/>
    </row>
    <row r="120" spans="1:14" s="380" customFormat="1" ht="14.65" hidden="1" customHeight="1">
      <c r="A120" s="378">
        <v>44901</v>
      </c>
      <c r="B120" s="378">
        <v>4</v>
      </c>
      <c r="C120" s="378">
        <v>2</v>
      </c>
      <c r="D120" s="378">
        <v>4</v>
      </c>
      <c r="E120" s="366" t="s">
        <v>1549</v>
      </c>
      <c r="F120" s="273"/>
      <c r="G120" s="273"/>
      <c r="H120" s="271">
        <f t="shared" si="4"/>
        <v>0</v>
      </c>
      <c r="I120" s="271"/>
      <c r="J120" s="62"/>
      <c r="K120" s="577"/>
      <c r="L120" s="577"/>
      <c r="N120" s="376"/>
    </row>
    <row r="121" spans="1:14" s="380" customFormat="1" ht="14.65" hidden="1" customHeight="1">
      <c r="A121" s="378">
        <v>44902</v>
      </c>
      <c r="B121" s="378">
        <v>4</v>
      </c>
      <c r="C121" s="378">
        <v>2</v>
      </c>
      <c r="D121" s="378">
        <v>4</v>
      </c>
      <c r="E121" s="366" t="s">
        <v>1550</v>
      </c>
      <c r="F121" s="273"/>
      <c r="G121" s="273"/>
      <c r="H121" s="275">
        <f t="shared" si="4"/>
        <v>0</v>
      </c>
      <c r="I121" s="271"/>
      <c r="J121" s="62"/>
      <c r="K121" s="577"/>
      <c r="L121" s="577"/>
      <c r="N121" s="376"/>
    </row>
    <row r="122" spans="1:14" s="380" customFormat="1" ht="14.65" customHeight="1">
      <c r="A122" s="378">
        <v>44904</v>
      </c>
      <c r="B122" s="378">
        <v>4</v>
      </c>
      <c r="C122" s="378">
        <v>2</v>
      </c>
      <c r="D122" s="378">
        <v>4</v>
      </c>
      <c r="E122" s="366" t="s">
        <v>615</v>
      </c>
      <c r="F122" s="588">
        <v>126339</v>
      </c>
      <c r="G122" s="588">
        <v>359530</v>
      </c>
      <c r="H122" s="271">
        <f t="shared" si="4"/>
        <v>233191</v>
      </c>
      <c r="I122" s="271">
        <v>188915</v>
      </c>
      <c r="J122" s="62"/>
      <c r="K122" s="577"/>
      <c r="L122" s="577"/>
      <c r="N122" s="376"/>
    </row>
    <row r="123" spans="1:14" s="380" customFormat="1" ht="14.65" customHeight="1">
      <c r="A123" s="378">
        <v>44905</v>
      </c>
      <c r="B123" s="378">
        <v>4</v>
      </c>
      <c r="C123" s="378">
        <v>2</v>
      </c>
      <c r="D123" s="378">
        <v>4</v>
      </c>
      <c r="E123" s="366" t="s">
        <v>1551</v>
      </c>
      <c r="F123" s="587">
        <v>350000</v>
      </c>
      <c r="G123" s="587">
        <v>278020</v>
      </c>
      <c r="H123" s="271">
        <f t="shared" si="4"/>
        <v>-71980</v>
      </c>
      <c r="I123" s="271">
        <v>297825</v>
      </c>
      <c r="J123" s="62"/>
      <c r="K123" s="577"/>
      <c r="L123" s="577"/>
      <c r="N123" s="376"/>
    </row>
    <row r="124" spans="1:14" s="380" customFormat="1" ht="14.65" customHeight="1">
      <c r="A124" s="378">
        <v>44908</v>
      </c>
      <c r="B124" s="378">
        <v>4</v>
      </c>
      <c r="C124" s="378">
        <v>2</v>
      </c>
      <c r="D124" s="378">
        <v>4</v>
      </c>
      <c r="E124" s="366" t="s">
        <v>617</v>
      </c>
      <c r="F124" s="588">
        <v>1194111</v>
      </c>
      <c r="G124" s="588">
        <v>2235876</v>
      </c>
      <c r="H124" s="271">
        <f t="shared" si="4"/>
        <v>1041765</v>
      </c>
      <c r="I124" s="271">
        <v>1471372</v>
      </c>
      <c r="J124" s="62"/>
      <c r="K124" s="577"/>
      <c r="L124" s="577"/>
      <c r="N124" s="376"/>
    </row>
    <row r="125" spans="1:14" s="380" customFormat="1" ht="14.65" customHeight="1">
      <c r="A125" s="378">
        <v>44909</v>
      </c>
      <c r="B125" s="378">
        <v>4</v>
      </c>
      <c r="C125" s="378">
        <v>2</v>
      </c>
      <c r="D125" s="378">
        <v>4</v>
      </c>
      <c r="E125" s="652" t="s">
        <v>2624</v>
      </c>
      <c r="F125" s="588">
        <v>192000</v>
      </c>
      <c r="G125" s="586">
        <v>168000</v>
      </c>
      <c r="H125" s="271">
        <f t="shared" si="4"/>
        <v>-24000</v>
      </c>
      <c r="I125" s="588">
        <v>96000</v>
      </c>
      <c r="J125" s="62"/>
      <c r="K125" s="577"/>
      <c r="L125" s="577"/>
      <c r="N125" s="376"/>
    </row>
    <row r="126" spans="1:14" s="377" customFormat="1" ht="14.65" customHeight="1">
      <c r="A126" s="656"/>
      <c r="B126" s="656">
        <v>5</v>
      </c>
      <c r="C126" s="656">
        <v>2</v>
      </c>
      <c r="D126" s="656">
        <v>4</v>
      </c>
      <c r="E126" s="648" t="s">
        <v>1552</v>
      </c>
      <c r="F126" s="274">
        <f>SUM(F128:F135)</f>
        <v>81000000</v>
      </c>
      <c r="G126" s="274">
        <f>SUM(G128:G135)</f>
        <v>80865629</v>
      </c>
      <c r="H126" s="270">
        <f t="shared" si="4"/>
        <v>-134371</v>
      </c>
      <c r="I126" s="270">
        <f>SUM(I128:I135)</f>
        <v>78078148</v>
      </c>
      <c r="J126" s="62"/>
      <c r="K126" s="577"/>
      <c r="L126" s="577"/>
      <c r="N126" s="376"/>
    </row>
    <row r="127" spans="1:14" s="377" customFormat="1" ht="14.65" hidden="1" customHeight="1">
      <c r="A127" s="657">
        <v>42012</v>
      </c>
      <c r="B127" s="657">
        <v>4</v>
      </c>
      <c r="C127" s="657">
        <v>2</v>
      </c>
      <c r="D127" s="657">
        <v>4</v>
      </c>
      <c r="E127" s="653">
        <v>0</v>
      </c>
      <c r="F127" s="359">
        <v>0</v>
      </c>
      <c r="G127" s="359">
        <v>0</v>
      </c>
      <c r="H127" s="359">
        <f t="shared" si="4"/>
        <v>0</v>
      </c>
      <c r="I127" s="359">
        <v>0</v>
      </c>
      <c r="J127" s="62"/>
      <c r="K127" s="577"/>
      <c r="L127" s="577"/>
      <c r="N127" s="376"/>
    </row>
    <row r="128" spans="1:14" ht="14.65" customHeight="1">
      <c r="A128" s="378">
        <v>42101</v>
      </c>
      <c r="B128" s="378">
        <v>5</v>
      </c>
      <c r="C128" s="378">
        <v>2</v>
      </c>
      <c r="D128" s="378">
        <v>4</v>
      </c>
      <c r="E128" s="366" t="s">
        <v>1553</v>
      </c>
      <c r="F128" s="588">
        <v>2000000</v>
      </c>
      <c r="G128" s="588">
        <v>2415703</v>
      </c>
      <c r="H128" s="271">
        <f t="shared" si="4"/>
        <v>415703</v>
      </c>
      <c r="I128" s="271">
        <v>2279709</v>
      </c>
      <c r="J128" s="62"/>
      <c r="K128" s="577"/>
      <c r="L128" s="577"/>
    </row>
    <row r="129" spans="1:14" ht="14.65" customHeight="1">
      <c r="A129" s="378">
        <v>42102</v>
      </c>
      <c r="B129" s="378">
        <v>5</v>
      </c>
      <c r="C129" s="378">
        <v>2</v>
      </c>
      <c r="D129" s="378">
        <v>4</v>
      </c>
      <c r="E129" s="366" t="s">
        <v>1554</v>
      </c>
      <c r="F129" s="587">
        <v>2000000</v>
      </c>
      <c r="G129" s="587">
        <v>2098488</v>
      </c>
      <c r="H129" s="271">
        <f t="shared" si="4"/>
        <v>98488</v>
      </c>
      <c r="I129" s="271">
        <v>1793132</v>
      </c>
      <c r="J129" s="62"/>
      <c r="K129" s="577"/>
      <c r="L129" s="577"/>
    </row>
    <row r="130" spans="1:14" ht="14.65" customHeight="1">
      <c r="A130" s="378">
        <v>42103</v>
      </c>
      <c r="B130" s="378">
        <v>5</v>
      </c>
      <c r="C130" s="378">
        <v>2</v>
      </c>
      <c r="D130" s="378">
        <v>4</v>
      </c>
      <c r="E130" s="654" t="s">
        <v>1555</v>
      </c>
      <c r="F130" s="588">
        <v>6000000</v>
      </c>
      <c r="G130" s="588">
        <v>6240249</v>
      </c>
      <c r="H130" s="271">
        <f t="shared" si="4"/>
        <v>240249</v>
      </c>
      <c r="I130" s="271">
        <v>5618490</v>
      </c>
      <c r="J130" s="62"/>
      <c r="K130" s="577"/>
      <c r="L130" s="577"/>
    </row>
    <row r="131" spans="1:14" ht="14.65" customHeight="1">
      <c r="A131" s="378">
        <v>42111</v>
      </c>
      <c r="B131" s="378">
        <v>5</v>
      </c>
      <c r="C131" s="378">
        <v>2</v>
      </c>
      <c r="D131" s="378">
        <v>4</v>
      </c>
      <c r="E131" s="366" t="s">
        <v>1556</v>
      </c>
      <c r="F131" s="587">
        <v>56000000</v>
      </c>
      <c r="G131" s="587">
        <v>58513997</v>
      </c>
      <c r="H131" s="271">
        <f t="shared" si="4"/>
        <v>2513997</v>
      </c>
      <c r="I131" s="271">
        <v>57285071</v>
      </c>
      <c r="J131" s="62"/>
      <c r="K131" s="577"/>
      <c r="L131" s="577"/>
    </row>
    <row r="132" spans="1:14" ht="14.65" hidden="1" customHeight="1">
      <c r="A132" s="378">
        <v>42201</v>
      </c>
      <c r="B132" s="378">
        <v>5</v>
      </c>
      <c r="C132" s="378">
        <v>2</v>
      </c>
      <c r="D132" s="378">
        <v>4</v>
      </c>
      <c r="E132" s="366" t="s">
        <v>1557</v>
      </c>
      <c r="F132" s="272"/>
      <c r="G132" s="272"/>
      <c r="H132" s="272">
        <f t="shared" si="4"/>
        <v>0</v>
      </c>
      <c r="I132" s="272">
        <v>0</v>
      </c>
      <c r="J132" s="62"/>
      <c r="K132" s="577"/>
      <c r="L132" s="577"/>
    </row>
    <row r="133" spans="1:14" ht="14.65" customHeight="1">
      <c r="A133" s="378">
        <v>42202</v>
      </c>
      <c r="B133" s="378">
        <v>5</v>
      </c>
      <c r="C133" s="378">
        <v>2</v>
      </c>
      <c r="D133" s="378">
        <v>4</v>
      </c>
      <c r="E133" s="366" t="s">
        <v>1558</v>
      </c>
      <c r="F133" s="588">
        <v>15000000</v>
      </c>
      <c r="G133" s="588">
        <v>11597192</v>
      </c>
      <c r="H133" s="271">
        <f t="shared" si="4"/>
        <v>-3402808</v>
      </c>
      <c r="I133" s="271">
        <v>11101746</v>
      </c>
      <c r="J133" s="62"/>
      <c r="K133" s="577"/>
      <c r="L133" s="577"/>
    </row>
    <row r="134" spans="1:14" ht="14.65" hidden="1" customHeight="1">
      <c r="A134" s="378">
        <v>42211</v>
      </c>
      <c r="B134" s="378">
        <v>5</v>
      </c>
      <c r="C134" s="378">
        <v>2</v>
      </c>
      <c r="D134" s="378">
        <v>4</v>
      </c>
      <c r="E134" s="366" t="s">
        <v>1559</v>
      </c>
      <c r="F134" s="273"/>
      <c r="G134" s="273"/>
      <c r="H134" s="271">
        <f t="shared" si="4"/>
        <v>0</v>
      </c>
      <c r="I134" s="271"/>
      <c r="J134" s="62"/>
      <c r="K134" s="577"/>
      <c r="L134" s="577"/>
    </row>
    <row r="135" spans="1:14" ht="14.65" hidden="1" customHeight="1">
      <c r="A135" s="378">
        <v>42211</v>
      </c>
      <c r="B135" s="378">
        <v>5</v>
      </c>
      <c r="C135" s="378">
        <v>2</v>
      </c>
      <c r="D135" s="378">
        <v>4</v>
      </c>
      <c r="E135" s="366" t="s">
        <v>1559</v>
      </c>
      <c r="F135" s="272">
        <v>0</v>
      </c>
      <c r="G135" s="272">
        <v>0</v>
      </c>
      <c r="H135" s="272">
        <f t="shared" si="4"/>
        <v>0</v>
      </c>
      <c r="I135" s="272">
        <v>0</v>
      </c>
      <c r="J135" s="62"/>
      <c r="K135" s="577"/>
      <c r="L135" s="577"/>
    </row>
    <row r="136" spans="1:14" ht="14.65" customHeight="1">
      <c r="A136" s="378"/>
      <c r="B136" s="656">
        <v>6</v>
      </c>
      <c r="C136" s="656">
        <v>2</v>
      </c>
      <c r="D136" s="656">
        <v>4</v>
      </c>
      <c r="E136" s="649" t="s">
        <v>1560</v>
      </c>
      <c r="F136" s="274">
        <f>SUM(F137:F140)</f>
        <v>520000000</v>
      </c>
      <c r="G136" s="274">
        <f>SUM(G137:G140)</f>
        <v>583544481</v>
      </c>
      <c r="H136" s="270">
        <f t="shared" si="4"/>
        <v>63544481</v>
      </c>
      <c r="I136" s="270">
        <f>SUM(I137:I140)</f>
        <v>547195891</v>
      </c>
      <c r="J136" s="62"/>
      <c r="K136" s="577"/>
      <c r="L136" s="577"/>
    </row>
    <row r="137" spans="1:14" ht="14.65" customHeight="1">
      <c r="A137" s="378">
        <v>42601</v>
      </c>
      <c r="B137" s="378">
        <v>6</v>
      </c>
      <c r="C137" s="378">
        <v>2</v>
      </c>
      <c r="D137" s="378">
        <v>4</v>
      </c>
      <c r="E137" s="366" t="s">
        <v>1561</v>
      </c>
      <c r="F137" s="587">
        <v>468350000</v>
      </c>
      <c r="G137" s="587">
        <v>445903749</v>
      </c>
      <c r="H137" s="271">
        <f t="shared" si="4"/>
        <v>-22446251</v>
      </c>
      <c r="I137" s="271">
        <v>465051913</v>
      </c>
      <c r="J137" s="62"/>
      <c r="K137" s="577"/>
      <c r="L137" s="577"/>
    </row>
    <row r="138" spans="1:14" ht="14.65" customHeight="1">
      <c r="A138" s="378">
        <v>42602</v>
      </c>
      <c r="B138" s="378">
        <v>6</v>
      </c>
      <c r="C138" s="378">
        <v>2</v>
      </c>
      <c r="D138" s="378">
        <v>4</v>
      </c>
      <c r="E138" s="366" t="s">
        <v>1562</v>
      </c>
      <c r="F138" s="588">
        <v>500000</v>
      </c>
      <c r="G138" s="588">
        <v>454329</v>
      </c>
      <c r="H138" s="271">
        <f t="shared" si="4"/>
        <v>-45671</v>
      </c>
      <c r="I138" s="271">
        <v>583534</v>
      </c>
      <c r="J138" s="62"/>
      <c r="K138" s="577"/>
      <c r="L138" s="577"/>
    </row>
    <row r="139" spans="1:14" ht="14.65" customHeight="1">
      <c r="A139" s="378">
        <v>42603</v>
      </c>
      <c r="B139" s="378">
        <v>6</v>
      </c>
      <c r="C139" s="378">
        <v>2</v>
      </c>
      <c r="D139" s="378">
        <v>4</v>
      </c>
      <c r="E139" s="366" t="s">
        <v>1563</v>
      </c>
      <c r="F139" s="587">
        <v>1150000</v>
      </c>
      <c r="G139" s="587">
        <v>716947</v>
      </c>
      <c r="H139" s="271">
        <f t="shared" ref="H139:H204" si="5">G139-F139</f>
        <v>-433053</v>
      </c>
      <c r="I139" s="271">
        <v>2378757</v>
      </c>
      <c r="J139" s="62"/>
      <c r="K139" s="577"/>
      <c r="L139" s="577"/>
    </row>
    <row r="140" spans="1:14" ht="14.65" customHeight="1">
      <c r="A140" s="378">
        <v>42604</v>
      </c>
      <c r="B140" s="378">
        <v>6</v>
      </c>
      <c r="C140" s="378">
        <v>2</v>
      </c>
      <c r="D140" s="378">
        <v>4</v>
      </c>
      <c r="E140" s="366" t="s">
        <v>1564</v>
      </c>
      <c r="F140" s="588">
        <v>50000000</v>
      </c>
      <c r="G140" s="588">
        <v>136469456</v>
      </c>
      <c r="H140" s="271">
        <f t="shared" si="5"/>
        <v>86469456</v>
      </c>
      <c r="I140" s="271">
        <v>79181687</v>
      </c>
      <c r="J140" s="62"/>
      <c r="K140" s="577"/>
      <c r="L140" s="577"/>
    </row>
    <row r="141" spans="1:14" s="381" customFormat="1" ht="14.65" customHeight="1">
      <c r="A141" s="656"/>
      <c r="B141" s="656"/>
      <c r="C141" s="656">
        <v>3</v>
      </c>
      <c r="D141" s="656">
        <v>4</v>
      </c>
      <c r="E141" s="648" t="s">
        <v>618</v>
      </c>
      <c r="F141" s="270">
        <f>F142+F215</f>
        <v>80246500</v>
      </c>
      <c r="G141" s="270">
        <f>G142+G215</f>
        <v>76529614</v>
      </c>
      <c r="H141" s="270">
        <f t="shared" si="5"/>
        <v>-3716886</v>
      </c>
      <c r="I141" s="270">
        <f>I142+I215</f>
        <v>71741335</v>
      </c>
      <c r="J141" s="62"/>
      <c r="K141" s="577"/>
      <c r="L141" s="577"/>
      <c r="N141" s="376"/>
    </row>
    <row r="142" spans="1:14" s="381" customFormat="1" ht="14.65" customHeight="1">
      <c r="A142" s="656"/>
      <c r="B142" s="656">
        <v>1</v>
      </c>
      <c r="C142" s="656">
        <v>3</v>
      </c>
      <c r="D142" s="656">
        <v>4</v>
      </c>
      <c r="E142" s="648" t="s">
        <v>620</v>
      </c>
      <c r="F142" s="270">
        <f>SUM(F143:F214)</f>
        <v>78937282</v>
      </c>
      <c r="G142" s="270">
        <f>SUM(G143:G214)</f>
        <v>74833332</v>
      </c>
      <c r="H142" s="270">
        <f t="shared" si="5"/>
        <v>-4103950</v>
      </c>
      <c r="I142" s="270">
        <f>SUM(I143:I214)</f>
        <v>70340704</v>
      </c>
      <c r="J142" s="62"/>
      <c r="K142" s="577"/>
      <c r="L142" s="577"/>
      <c r="N142" s="376"/>
    </row>
    <row r="143" spans="1:14" s="380" customFormat="1" ht="14.65" hidden="1" customHeight="1">
      <c r="A143" s="378">
        <v>40132</v>
      </c>
      <c r="B143" s="378">
        <v>1</v>
      </c>
      <c r="C143" s="378">
        <v>3</v>
      </c>
      <c r="D143" s="378">
        <v>4</v>
      </c>
      <c r="E143" s="366">
        <v>0</v>
      </c>
      <c r="F143" s="271">
        <v>0</v>
      </c>
      <c r="G143" s="271">
        <v>0</v>
      </c>
      <c r="H143" s="272">
        <f t="shared" si="5"/>
        <v>0</v>
      </c>
      <c r="I143" s="271">
        <v>0</v>
      </c>
      <c r="J143" s="62"/>
      <c r="K143" s="577"/>
      <c r="L143" s="577"/>
      <c r="N143" s="376"/>
    </row>
    <row r="144" spans="1:14" s="380" customFormat="1" ht="14.65" hidden="1" customHeight="1">
      <c r="A144" s="378">
        <v>40135</v>
      </c>
      <c r="B144" s="378">
        <v>1</v>
      </c>
      <c r="C144" s="378">
        <v>3</v>
      </c>
      <c r="D144" s="378">
        <v>4</v>
      </c>
      <c r="E144" s="366">
        <v>0</v>
      </c>
      <c r="F144" s="271">
        <v>0</v>
      </c>
      <c r="G144" s="271">
        <v>0</v>
      </c>
      <c r="H144" s="272">
        <f t="shared" si="5"/>
        <v>0</v>
      </c>
      <c r="I144" s="271">
        <v>0</v>
      </c>
      <c r="J144" s="62"/>
      <c r="K144" s="577"/>
      <c r="L144" s="577"/>
      <c r="N144" s="376"/>
    </row>
    <row r="145" spans="1:14" s="380" customFormat="1" ht="14.65" customHeight="1">
      <c r="A145" s="378">
        <v>40136</v>
      </c>
      <c r="B145" s="378">
        <v>1</v>
      </c>
      <c r="C145" s="378">
        <v>3</v>
      </c>
      <c r="D145" s="378">
        <v>4</v>
      </c>
      <c r="E145" s="366" t="s">
        <v>678</v>
      </c>
      <c r="F145" s="589">
        <v>0</v>
      </c>
      <c r="G145" s="271">
        <v>2700</v>
      </c>
      <c r="H145" s="272">
        <f t="shared" si="5"/>
        <v>2700</v>
      </c>
      <c r="I145" s="589">
        <v>0</v>
      </c>
      <c r="J145" s="62"/>
      <c r="K145" s="577"/>
      <c r="L145" s="577"/>
      <c r="N145" s="376"/>
    </row>
    <row r="146" spans="1:14" s="380" customFormat="1" ht="14.65" customHeight="1">
      <c r="A146" s="378">
        <v>41011</v>
      </c>
      <c r="B146" s="378">
        <v>1</v>
      </c>
      <c r="C146" s="378">
        <v>3</v>
      </c>
      <c r="D146" s="378">
        <v>4</v>
      </c>
      <c r="E146" s="366" t="s">
        <v>621</v>
      </c>
      <c r="F146" s="587">
        <v>750000</v>
      </c>
      <c r="G146" s="587">
        <v>371221</v>
      </c>
      <c r="H146" s="272">
        <f t="shared" si="5"/>
        <v>-378779</v>
      </c>
      <c r="I146" s="587">
        <v>301407</v>
      </c>
      <c r="J146" s="62"/>
      <c r="K146" s="577"/>
      <c r="L146" s="577"/>
      <c r="N146" s="376"/>
    </row>
    <row r="147" spans="1:14" s="380" customFormat="1" ht="14.65" customHeight="1">
      <c r="A147" s="378">
        <v>41012</v>
      </c>
      <c r="B147" s="378">
        <v>1</v>
      </c>
      <c r="C147" s="378">
        <v>3</v>
      </c>
      <c r="D147" s="378">
        <v>4</v>
      </c>
      <c r="E147" s="366" t="s">
        <v>622</v>
      </c>
      <c r="F147" s="588">
        <v>26536109</v>
      </c>
      <c r="G147" s="588">
        <v>27166489</v>
      </c>
      <c r="H147" s="272">
        <f t="shared" si="5"/>
        <v>630380</v>
      </c>
      <c r="I147" s="588">
        <v>23047147</v>
      </c>
      <c r="J147" s="62"/>
      <c r="K147" s="577"/>
      <c r="L147" s="577"/>
      <c r="N147" s="376"/>
    </row>
    <row r="148" spans="1:14" s="380" customFormat="1" ht="14.65" customHeight="1">
      <c r="A148" s="378">
        <v>41013</v>
      </c>
      <c r="B148" s="378">
        <v>1</v>
      </c>
      <c r="C148" s="378">
        <v>3</v>
      </c>
      <c r="D148" s="378">
        <v>4</v>
      </c>
      <c r="E148" s="366" t="s">
        <v>623</v>
      </c>
      <c r="F148" s="587">
        <v>4300000</v>
      </c>
      <c r="G148" s="587">
        <v>3147103</v>
      </c>
      <c r="H148" s="271">
        <f t="shared" si="5"/>
        <v>-1152897</v>
      </c>
      <c r="I148" s="587">
        <v>3059910</v>
      </c>
      <c r="J148" s="62"/>
      <c r="K148" s="577"/>
      <c r="L148" s="577"/>
      <c r="N148" s="376"/>
    </row>
    <row r="149" spans="1:14" s="380" customFormat="1" ht="14.65" customHeight="1">
      <c r="A149" s="378">
        <v>41014</v>
      </c>
      <c r="B149" s="378">
        <v>1</v>
      </c>
      <c r="C149" s="378">
        <v>3</v>
      </c>
      <c r="D149" s="378">
        <v>4</v>
      </c>
      <c r="E149" s="366" t="s">
        <v>624</v>
      </c>
      <c r="F149" s="588">
        <v>55000</v>
      </c>
      <c r="G149" s="588">
        <v>32469</v>
      </c>
      <c r="H149" s="271">
        <f t="shared" si="5"/>
        <v>-22531</v>
      </c>
      <c r="I149" s="588">
        <v>40983</v>
      </c>
      <c r="J149" s="62"/>
      <c r="K149" s="577"/>
      <c r="L149" s="577"/>
      <c r="N149" s="376"/>
    </row>
    <row r="150" spans="1:14" s="380" customFormat="1" ht="14.65" hidden="1" customHeight="1">
      <c r="A150" s="378">
        <v>41015</v>
      </c>
      <c r="B150" s="378">
        <v>1</v>
      </c>
      <c r="C150" s="378">
        <v>3</v>
      </c>
      <c r="D150" s="378">
        <v>4</v>
      </c>
      <c r="E150" s="366" t="s">
        <v>1565</v>
      </c>
      <c r="F150" s="272"/>
      <c r="G150" s="272"/>
      <c r="H150" s="272">
        <f t="shared" si="5"/>
        <v>0</v>
      </c>
      <c r="I150" s="272"/>
      <c r="J150" s="62"/>
      <c r="K150" s="577"/>
      <c r="L150" s="577"/>
      <c r="N150" s="376"/>
    </row>
    <row r="151" spans="1:14" s="380" customFormat="1" ht="14.65" hidden="1" customHeight="1">
      <c r="A151" s="378">
        <v>41016</v>
      </c>
      <c r="B151" s="378">
        <v>1</v>
      </c>
      <c r="C151" s="378">
        <v>3</v>
      </c>
      <c r="D151" s="378">
        <v>4</v>
      </c>
      <c r="E151" s="366" t="s">
        <v>626</v>
      </c>
      <c r="F151" s="272"/>
      <c r="G151" s="272"/>
      <c r="H151" s="272">
        <f t="shared" si="5"/>
        <v>0</v>
      </c>
      <c r="I151" s="272"/>
      <c r="J151" s="62"/>
      <c r="K151" s="577"/>
      <c r="L151" s="577"/>
      <c r="N151" s="376"/>
    </row>
    <row r="152" spans="1:14" s="380" customFormat="1" ht="14.65" customHeight="1">
      <c r="A152" s="378">
        <v>41017</v>
      </c>
      <c r="B152" s="378">
        <v>1</v>
      </c>
      <c r="C152" s="378">
        <v>3</v>
      </c>
      <c r="D152" s="378">
        <v>4</v>
      </c>
      <c r="E152" s="366" t="s">
        <v>627</v>
      </c>
      <c r="F152" s="587">
        <v>785000</v>
      </c>
      <c r="G152" s="587">
        <v>557663</v>
      </c>
      <c r="H152" s="271">
        <f t="shared" si="5"/>
        <v>-227337</v>
      </c>
      <c r="I152" s="587">
        <v>431881</v>
      </c>
      <c r="J152" s="62"/>
      <c r="K152" s="577"/>
      <c r="L152" s="577"/>
      <c r="N152" s="376"/>
    </row>
    <row r="153" spans="1:14" s="380" customFormat="1" ht="14.65" customHeight="1">
      <c r="A153" s="378">
        <v>41018</v>
      </c>
      <c r="B153" s="378">
        <v>1</v>
      </c>
      <c r="C153" s="378">
        <v>3</v>
      </c>
      <c r="D153" s="378">
        <v>4</v>
      </c>
      <c r="E153" s="366" t="s">
        <v>2587</v>
      </c>
      <c r="F153" s="588">
        <v>95000</v>
      </c>
      <c r="G153" s="588">
        <v>117134</v>
      </c>
      <c r="H153" s="271">
        <f t="shared" si="5"/>
        <v>22134</v>
      </c>
      <c r="I153" s="588">
        <v>75083</v>
      </c>
      <c r="J153" s="379"/>
      <c r="K153" s="577"/>
      <c r="L153" s="577"/>
      <c r="N153" s="376"/>
    </row>
    <row r="154" spans="1:14" s="380" customFormat="1" ht="14.65" customHeight="1">
      <c r="A154" s="378">
        <v>41019</v>
      </c>
      <c r="B154" s="378">
        <v>1</v>
      </c>
      <c r="C154" s="378">
        <v>3</v>
      </c>
      <c r="D154" s="378">
        <v>4</v>
      </c>
      <c r="E154" s="366" t="s">
        <v>1566</v>
      </c>
      <c r="F154" s="587">
        <v>270000</v>
      </c>
      <c r="G154" s="589">
        <v>0</v>
      </c>
      <c r="H154" s="272">
        <f t="shared" si="5"/>
        <v>-270000</v>
      </c>
      <c r="I154" s="589">
        <v>0</v>
      </c>
      <c r="J154" s="62"/>
      <c r="K154" s="577"/>
      <c r="L154" s="577"/>
      <c r="N154" s="376"/>
    </row>
    <row r="155" spans="1:14" s="380" customFormat="1" ht="14.65" customHeight="1">
      <c r="A155" s="378">
        <v>41020</v>
      </c>
      <c r="B155" s="378">
        <v>1</v>
      </c>
      <c r="C155" s="378">
        <v>3</v>
      </c>
      <c r="D155" s="378">
        <v>4</v>
      </c>
      <c r="E155" s="366" t="s">
        <v>1567</v>
      </c>
      <c r="F155" s="588">
        <v>130000</v>
      </c>
      <c r="G155" s="588">
        <v>143840</v>
      </c>
      <c r="H155" s="271">
        <f t="shared" si="5"/>
        <v>13840</v>
      </c>
      <c r="I155" s="588">
        <v>157316</v>
      </c>
      <c r="J155" s="62"/>
      <c r="K155" s="577"/>
      <c r="L155" s="577"/>
      <c r="N155" s="376"/>
    </row>
    <row r="156" spans="1:14" s="380" customFormat="1" ht="14.65" hidden="1" customHeight="1">
      <c r="A156" s="378">
        <v>41021</v>
      </c>
      <c r="B156" s="378">
        <v>1</v>
      </c>
      <c r="C156" s="378">
        <v>3</v>
      </c>
      <c r="D156" s="378">
        <v>4</v>
      </c>
      <c r="E156" s="366" t="s">
        <v>631</v>
      </c>
      <c r="F156" s="273"/>
      <c r="G156" s="273"/>
      <c r="H156" s="271">
        <f t="shared" si="5"/>
        <v>0</v>
      </c>
      <c r="I156" s="273"/>
      <c r="J156" s="62"/>
      <c r="K156" s="577"/>
      <c r="L156" s="577"/>
      <c r="N156" s="376"/>
    </row>
    <row r="157" spans="1:14" s="380" customFormat="1" ht="14.65" customHeight="1">
      <c r="A157" s="378">
        <v>41023</v>
      </c>
      <c r="B157" s="378">
        <v>1</v>
      </c>
      <c r="C157" s="378">
        <v>3</v>
      </c>
      <c r="D157" s="378">
        <v>4</v>
      </c>
      <c r="E157" s="366" t="s">
        <v>1568</v>
      </c>
      <c r="F157" s="587">
        <v>193000</v>
      </c>
      <c r="G157" s="587">
        <v>83200</v>
      </c>
      <c r="H157" s="271">
        <f t="shared" si="5"/>
        <v>-109800</v>
      </c>
      <c r="I157" s="587">
        <v>60102</v>
      </c>
      <c r="J157" s="62"/>
      <c r="K157" s="577"/>
      <c r="L157" s="577"/>
      <c r="N157" s="376"/>
    </row>
    <row r="158" spans="1:14" s="380" customFormat="1" ht="14.65" customHeight="1">
      <c r="A158" s="378">
        <v>41024</v>
      </c>
      <c r="B158" s="378">
        <v>1</v>
      </c>
      <c r="C158" s="378">
        <v>3</v>
      </c>
      <c r="D158" s="378">
        <v>4</v>
      </c>
      <c r="E158" s="366" t="s">
        <v>634</v>
      </c>
      <c r="F158" s="588">
        <v>490000</v>
      </c>
      <c r="G158" s="588">
        <v>316256</v>
      </c>
      <c r="H158" s="271">
        <f t="shared" si="5"/>
        <v>-173744</v>
      </c>
      <c r="I158" s="588">
        <v>370116</v>
      </c>
      <c r="J158" s="62"/>
      <c r="K158" s="577"/>
      <c r="L158" s="577"/>
      <c r="N158" s="376"/>
    </row>
    <row r="159" spans="1:14" s="380" customFormat="1" ht="14.65" customHeight="1">
      <c r="A159" s="378">
        <v>41025</v>
      </c>
      <c r="B159" s="378">
        <v>1</v>
      </c>
      <c r="C159" s="378">
        <v>3</v>
      </c>
      <c r="D159" s="378">
        <v>4</v>
      </c>
      <c r="E159" s="366" t="s">
        <v>1569</v>
      </c>
      <c r="F159" s="587">
        <v>300000</v>
      </c>
      <c r="G159" s="587">
        <v>123775</v>
      </c>
      <c r="H159" s="271">
        <f t="shared" si="5"/>
        <v>-176225</v>
      </c>
      <c r="I159" s="587">
        <v>96390</v>
      </c>
      <c r="J159" s="62"/>
      <c r="K159" s="577"/>
      <c r="L159" s="577"/>
      <c r="N159" s="376"/>
    </row>
    <row r="160" spans="1:14" s="380" customFormat="1" ht="14.65" customHeight="1">
      <c r="A160" s="378">
        <v>41026</v>
      </c>
      <c r="B160" s="378">
        <v>1</v>
      </c>
      <c r="C160" s="378">
        <v>3</v>
      </c>
      <c r="D160" s="378">
        <v>4</v>
      </c>
      <c r="E160" s="366" t="s">
        <v>1570</v>
      </c>
      <c r="F160" s="588">
        <v>350000</v>
      </c>
      <c r="G160" s="588">
        <v>363925</v>
      </c>
      <c r="H160" s="271">
        <f t="shared" si="5"/>
        <v>13925</v>
      </c>
      <c r="I160" s="588">
        <v>328193</v>
      </c>
      <c r="J160" s="62"/>
      <c r="K160" s="577"/>
      <c r="L160" s="577"/>
      <c r="N160" s="376"/>
    </row>
    <row r="161" spans="1:14" s="380" customFormat="1" ht="14.65" hidden="1" customHeight="1">
      <c r="A161" s="378">
        <v>41027</v>
      </c>
      <c r="B161" s="378">
        <v>1</v>
      </c>
      <c r="C161" s="378">
        <v>3</v>
      </c>
      <c r="D161" s="378">
        <v>4</v>
      </c>
      <c r="E161" s="366" t="s">
        <v>637</v>
      </c>
      <c r="F161" s="588">
        <v>0</v>
      </c>
      <c r="G161" s="588">
        <v>0</v>
      </c>
      <c r="H161" s="588">
        <f t="shared" si="5"/>
        <v>0</v>
      </c>
      <c r="I161" s="588">
        <v>0</v>
      </c>
      <c r="J161" s="62"/>
      <c r="K161" s="577"/>
      <c r="L161" s="577"/>
      <c r="N161" s="376"/>
    </row>
    <row r="162" spans="1:14" s="380" customFormat="1" ht="14.65" customHeight="1">
      <c r="A162" s="378">
        <v>41028</v>
      </c>
      <c r="B162" s="378">
        <v>1</v>
      </c>
      <c r="C162" s="378">
        <v>3</v>
      </c>
      <c r="D162" s="378">
        <v>4</v>
      </c>
      <c r="E162" s="366" t="s">
        <v>1571</v>
      </c>
      <c r="F162" s="588">
        <v>60000</v>
      </c>
      <c r="G162" s="588">
        <v>47545</v>
      </c>
      <c r="H162" s="271">
        <f t="shared" si="5"/>
        <v>-12455</v>
      </c>
      <c r="I162" s="588">
        <v>10979</v>
      </c>
      <c r="J162" s="62"/>
      <c r="K162" s="577"/>
      <c r="L162" s="577"/>
      <c r="N162" s="376"/>
    </row>
    <row r="163" spans="1:14" s="380" customFormat="1" ht="14.65" customHeight="1">
      <c r="A163" s="378">
        <v>41029</v>
      </c>
      <c r="B163" s="378">
        <v>1</v>
      </c>
      <c r="C163" s="378">
        <v>3</v>
      </c>
      <c r="D163" s="378">
        <v>4</v>
      </c>
      <c r="E163" s="366" t="s">
        <v>1572</v>
      </c>
      <c r="F163" s="589">
        <v>0</v>
      </c>
      <c r="G163" s="587">
        <v>51303</v>
      </c>
      <c r="H163" s="271">
        <f t="shared" si="5"/>
        <v>51303</v>
      </c>
      <c r="I163" s="587">
        <v>30563</v>
      </c>
      <c r="J163" s="62"/>
      <c r="K163" s="577"/>
      <c r="L163" s="577"/>
      <c r="N163" s="376"/>
    </row>
    <row r="164" spans="1:14" s="380" customFormat="1" ht="14.65" customHeight="1">
      <c r="A164" s="378">
        <v>41031</v>
      </c>
      <c r="B164" s="378">
        <v>1</v>
      </c>
      <c r="C164" s="378">
        <v>3</v>
      </c>
      <c r="D164" s="378">
        <v>4</v>
      </c>
      <c r="E164" s="366" t="s">
        <v>1573</v>
      </c>
      <c r="F164" s="588">
        <v>574000</v>
      </c>
      <c r="G164" s="588">
        <v>727640</v>
      </c>
      <c r="H164" s="271">
        <f t="shared" si="5"/>
        <v>153640</v>
      </c>
      <c r="I164" s="588">
        <v>661386</v>
      </c>
      <c r="J164" s="62"/>
      <c r="K164" s="577"/>
      <c r="L164" s="577"/>
      <c r="N164" s="376"/>
    </row>
    <row r="165" spans="1:14" s="380" customFormat="1" ht="14.65" customHeight="1">
      <c r="A165" s="378">
        <v>41032</v>
      </c>
      <c r="B165" s="378">
        <v>1</v>
      </c>
      <c r="C165" s="378">
        <v>3</v>
      </c>
      <c r="D165" s="378">
        <v>4</v>
      </c>
      <c r="E165" s="366" t="s">
        <v>640</v>
      </c>
      <c r="F165" s="589">
        <v>0</v>
      </c>
      <c r="G165" s="587">
        <v>233844</v>
      </c>
      <c r="H165" s="271">
        <f t="shared" si="5"/>
        <v>233844</v>
      </c>
      <c r="I165" s="587">
        <v>310208</v>
      </c>
      <c r="J165" s="62"/>
      <c r="K165" s="577"/>
      <c r="L165" s="577"/>
      <c r="N165" s="376"/>
    </row>
    <row r="166" spans="1:14" s="380" customFormat="1" ht="14.65" customHeight="1">
      <c r="A166" s="378">
        <v>41033</v>
      </c>
      <c r="B166" s="378">
        <v>1</v>
      </c>
      <c r="C166" s="378">
        <v>3</v>
      </c>
      <c r="D166" s="378">
        <v>4</v>
      </c>
      <c r="E166" s="366" t="s">
        <v>641</v>
      </c>
      <c r="F166" s="589">
        <v>0</v>
      </c>
      <c r="G166" s="588">
        <v>1607972</v>
      </c>
      <c r="H166" s="271">
        <f t="shared" si="5"/>
        <v>1607972</v>
      </c>
      <c r="I166" s="588">
        <v>467181</v>
      </c>
      <c r="J166" s="62"/>
      <c r="K166" s="577"/>
      <c r="L166" s="577"/>
      <c r="N166" s="376"/>
    </row>
    <row r="167" spans="1:14" s="380" customFormat="1" ht="14.65" customHeight="1">
      <c r="A167" s="378">
        <v>41034</v>
      </c>
      <c r="B167" s="378">
        <v>1</v>
      </c>
      <c r="C167" s="378">
        <v>3</v>
      </c>
      <c r="D167" s="378">
        <v>4</v>
      </c>
      <c r="E167" s="366" t="s">
        <v>1574</v>
      </c>
      <c r="F167" s="587">
        <v>500000</v>
      </c>
      <c r="G167" s="587">
        <v>220056</v>
      </c>
      <c r="H167" s="271">
        <f t="shared" si="5"/>
        <v>-279944</v>
      </c>
      <c r="I167" s="587">
        <v>243805</v>
      </c>
      <c r="J167" s="62"/>
      <c r="K167" s="577"/>
      <c r="L167" s="577"/>
      <c r="N167" s="376"/>
    </row>
    <row r="168" spans="1:14" s="380" customFormat="1" ht="14.65" customHeight="1">
      <c r="A168" s="378">
        <v>41035</v>
      </c>
      <c r="B168" s="378">
        <v>1</v>
      </c>
      <c r="C168" s="378">
        <v>3</v>
      </c>
      <c r="D168" s="378">
        <v>4</v>
      </c>
      <c r="E168" s="366" t="s">
        <v>643</v>
      </c>
      <c r="F168" s="589">
        <v>0</v>
      </c>
      <c r="G168" s="588">
        <v>453230</v>
      </c>
      <c r="H168" s="271">
        <f t="shared" si="5"/>
        <v>453230</v>
      </c>
      <c r="I168" s="588">
        <v>408244</v>
      </c>
      <c r="J168" s="62"/>
      <c r="K168" s="577"/>
      <c r="L168" s="577"/>
      <c r="N168" s="376"/>
    </row>
    <row r="169" spans="1:14" s="380" customFormat="1" ht="14.65" customHeight="1">
      <c r="A169" s="378">
        <v>41051</v>
      </c>
      <c r="B169" s="378">
        <v>1</v>
      </c>
      <c r="C169" s="378">
        <v>3</v>
      </c>
      <c r="D169" s="378">
        <v>4</v>
      </c>
      <c r="E169" s="366" t="s">
        <v>644</v>
      </c>
      <c r="F169" s="587">
        <v>7288000</v>
      </c>
      <c r="G169" s="587">
        <v>7119326</v>
      </c>
      <c r="H169" s="271">
        <f t="shared" si="5"/>
        <v>-168674</v>
      </c>
      <c r="I169" s="587">
        <v>7855618</v>
      </c>
      <c r="J169" s="62"/>
      <c r="K169" s="577"/>
      <c r="L169" s="577"/>
      <c r="N169" s="376"/>
    </row>
    <row r="170" spans="1:14" s="380" customFormat="1" ht="14.65" customHeight="1">
      <c r="A170" s="378">
        <v>41052</v>
      </c>
      <c r="B170" s="378">
        <v>1</v>
      </c>
      <c r="C170" s="378">
        <v>3</v>
      </c>
      <c r="D170" s="378">
        <v>4</v>
      </c>
      <c r="E170" s="366" t="s">
        <v>645</v>
      </c>
      <c r="F170" s="588">
        <v>770000</v>
      </c>
      <c r="G170" s="588">
        <v>517935</v>
      </c>
      <c r="H170" s="271">
        <f t="shared" si="5"/>
        <v>-252065</v>
      </c>
      <c r="I170" s="588">
        <v>607298</v>
      </c>
      <c r="J170" s="62"/>
      <c r="K170" s="577"/>
      <c r="L170" s="577"/>
      <c r="N170" s="376"/>
    </row>
    <row r="171" spans="1:14" s="380" customFormat="1" ht="14.65" customHeight="1">
      <c r="A171" s="378">
        <v>41053</v>
      </c>
      <c r="B171" s="378">
        <v>1</v>
      </c>
      <c r="C171" s="378">
        <v>3</v>
      </c>
      <c r="D171" s="378">
        <v>4</v>
      </c>
      <c r="E171" s="652" t="s">
        <v>646</v>
      </c>
      <c r="F171" s="587">
        <v>1400000</v>
      </c>
      <c r="G171" s="587">
        <v>1356486</v>
      </c>
      <c r="H171" s="271">
        <f t="shared" si="5"/>
        <v>-43514</v>
      </c>
      <c r="I171" s="587">
        <v>1352002</v>
      </c>
      <c r="J171" s="62"/>
      <c r="K171" s="577"/>
      <c r="L171" s="577"/>
      <c r="N171" s="376"/>
    </row>
    <row r="172" spans="1:14" s="380" customFormat="1" ht="14.65" hidden="1" customHeight="1">
      <c r="A172" s="378">
        <v>41054</v>
      </c>
      <c r="B172" s="378">
        <v>1</v>
      </c>
      <c r="C172" s="378">
        <v>3</v>
      </c>
      <c r="D172" s="378">
        <v>4</v>
      </c>
      <c r="E172" s="366" t="s">
        <v>1575</v>
      </c>
      <c r="F172" s="273"/>
      <c r="G172" s="273"/>
      <c r="H172" s="271">
        <f t="shared" si="5"/>
        <v>0</v>
      </c>
      <c r="I172" s="273"/>
      <c r="J172" s="62"/>
      <c r="K172" s="577"/>
      <c r="L172" s="577"/>
      <c r="N172" s="376"/>
    </row>
    <row r="173" spans="1:14" s="380" customFormat="1" ht="14.65" customHeight="1">
      <c r="A173" s="378">
        <v>41055</v>
      </c>
      <c r="B173" s="378">
        <v>1</v>
      </c>
      <c r="C173" s="378">
        <v>3</v>
      </c>
      <c r="D173" s="378">
        <v>4</v>
      </c>
      <c r="E173" s="366" t="s">
        <v>647</v>
      </c>
      <c r="F173" s="588">
        <v>100000</v>
      </c>
      <c r="G173" s="588">
        <v>78432</v>
      </c>
      <c r="H173" s="271">
        <f t="shared" si="5"/>
        <v>-21568</v>
      </c>
      <c r="I173" s="588">
        <v>72184</v>
      </c>
      <c r="J173" s="62"/>
      <c r="K173" s="577"/>
      <c r="L173" s="577"/>
      <c r="N173" s="376"/>
    </row>
    <row r="174" spans="1:14" s="380" customFormat="1" ht="14.65" customHeight="1">
      <c r="A174" s="378">
        <v>41056</v>
      </c>
      <c r="B174" s="378">
        <v>1</v>
      </c>
      <c r="C174" s="378">
        <v>3</v>
      </c>
      <c r="D174" s="378">
        <v>4</v>
      </c>
      <c r="E174" s="366" t="s">
        <v>1576</v>
      </c>
      <c r="F174" s="587">
        <v>2300000</v>
      </c>
      <c r="G174" s="587">
        <v>2268970</v>
      </c>
      <c r="H174" s="271">
        <f t="shared" si="5"/>
        <v>-31030</v>
      </c>
      <c r="I174" s="587">
        <v>2249704</v>
      </c>
      <c r="J174" s="62"/>
      <c r="K174" s="577"/>
      <c r="L174" s="577"/>
      <c r="N174" s="376"/>
    </row>
    <row r="175" spans="1:14" s="380" customFormat="1" ht="14.65" customHeight="1">
      <c r="A175" s="378">
        <v>41057</v>
      </c>
      <c r="B175" s="378">
        <v>1</v>
      </c>
      <c r="C175" s="378">
        <v>3</v>
      </c>
      <c r="D175" s="378">
        <v>4</v>
      </c>
      <c r="E175" s="366" t="s">
        <v>1577</v>
      </c>
      <c r="F175" s="589">
        <v>0</v>
      </c>
      <c r="G175" s="588">
        <v>213271</v>
      </c>
      <c r="H175" s="271">
        <f t="shared" si="5"/>
        <v>213271</v>
      </c>
      <c r="I175" s="588">
        <v>71400</v>
      </c>
      <c r="J175" s="62"/>
      <c r="K175" s="577"/>
      <c r="L175" s="577"/>
      <c r="N175" s="376"/>
    </row>
    <row r="176" spans="1:14" s="380" customFormat="1" ht="14.65" customHeight="1">
      <c r="A176" s="378">
        <v>41061</v>
      </c>
      <c r="B176" s="378">
        <v>1</v>
      </c>
      <c r="C176" s="378">
        <v>3</v>
      </c>
      <c r="D176" s="378">
        <v>4</v>
      </c>
      <c r="E176" s="366" t="s">
        <v>1578</v>
      </c>
      <c r="F176" s="589">
        <v>0</v>
      </c>
      <c r="G176" s="588">
        <v>671</v>
      </c>
      <c r="H176" s="271">
        <f t="shared" si="5"/>
        <v>671</v>
      </c>
      <c r="I176" s="588">
        <v>330</v>
      </c>
      <c r="J176" s="62"/>
      <c r="K176" s="577"/>
      <c r="L176" s="577"/>
      <c r="N176" s="376"/>
    </row>
    <row r="177" spans="1:14" s="380" customFormat="1" ht="14.65" customHeight="1">
      <c r="A177" s="378">
        <v>41063</v>
      </c>
      <c r="B177" s="378">
        <v>1</v>
      </c>
      <c r="C177" s="378">
        <v>3</v>
      </c>
      <c r="D177" s="378">
        <v>4</v>
      </c>
      <c r="E177" s="366" t="s">
        <v>2541</v>
      </c>
      <c r="F177" s="589">
        <v>0</v>
      </c>
      <c r="G177" s="588">
        <v>160</v>
      </c>
      <c r="H177" s="271">
        <f t="shared" si="5"/>
        <v>160</v>
      </c>
      <c r="I177" s="588">
        <v>150</v>
      </c>
      <c r="J177" s="62"/>
      <c r="K177" s="577"/>
      <c r="L177" s="577"/>
      <c r="N177" s="376"/>
    </row>
    <row r="178" spans="1:14" s="380" customFormat="1" ht="14.65" customHeight="1">
      <c r="A178" s="378">
        <v>41071</v>
      </c>
      <c r="B178" s="378">
        <v>1</v>
      </c>
      <c r="C178" s="378">
        <v>3</v>
      </c>
      <c r="D178" s="378">
        <v>4</v>
      </c>
      <c r="E178" s="366" t="s">
        <v>648</v>
      </c>
      <c r="F178" s="587">
        <v>550000</v>
      </c>
      <c r="G178" s="587">
        <v>902169</v>
      </c>
      <c r="H178" s="271">
        <f t="shared" si="5"/>
        <v>352169</v>
      </c>
      <c r="I178" s="587">
        <v>621463</v>
      </c>
      <c r="J178" s="62"/>
      <c r="K178" s="577"/>
      <c r="L178" s="577"/>
      <c r="N178" s="376"/>
    </row>
    <row r="179" spans="1:14" s="380" customFormat="1" ht="14.65" hidden="1" customHeight="1">
      <c r="A179" s="378">
        <v>41072</v>
      </c>
      <c r="B179" s="378">
        <v>1</v>
      </c>
      <c r="C179" s="378">
        <v>3</v>
      </c>
      <c r="D179" s="378">
        <v>4</v>
      </c>
      <c r="E179" s="366" t="s">
        <v>649</v>
      </c>
      <c r="F179" s="273"/>
      <c r="G179" s="273"/>
      <c r="H179" s="271">
        <f t="shared" si="5"/>
        <v>0</v>
      </c>
      <c r="I179" s="273"/>
      <c r="J179" s="62"/>
      <c r="K179" s="577"/>
      <c r="L179" s="577"/>
      <c r="N179" s="376"/>
    </row>
    <row r="180" spans="1:14" s="380" customFormat="1" ht="14.65" customHeight="1">
      <c r="A180" s="378">
        <v>41073</v>
      </c>
      <c r="B180" s="378">
        <v>1</v>
      </c>
      <c r="C180" s="378">
        <v>3</v>
      </c>
      <c r="D180" s="378">
        <v>4</v>
      </c>
      <c r="E180" s="366" t="s">
        <v>650</v>
      </c>
      <c r="F180" s="588">
        <v>22200000</v>
      </c>
      <c r="G180" s="588">
        <v>20284554</v>
      </c>
      <c r="H180" s="271">
        <f t="shared" si="5"/>
        <v>-1915446</v>
      </c>
      <c r="I180" s="588">
        <v>18976812</v>
      </c>
      <c r="J180" s="62"/>
      <c r="K180" s="577"/>
      <c r="L180" s="577"/>
      <c r="N180" s="376"/>
    </row>
    <row r="181" spans="1:14" s="380" customFormat="1" ht="14.65" customHeight="1">
      <c r="A181" s="378">
        <v>41075</v>
      </c>
      <c r="B181" s="378">
        <v>1</v>
      </c>
      <c r="C181" s="378">
        <v>3</v>
      </c>
      <c r="D181" s="378">
        <v>4</v>
      </c>
      <c r="E181" s="366" t="s">
        <v>1579</v>
      </c>
      <c r="F181" s="587">
        <v>500</v>
      </c>
      <c r="G181" s="587">
        <v>400</v>
      </c>
      <c r="H181" s="588">
        <f t="shared" si="5"/>
        <v>-100</v>
      </c>
      <c r="I181" s="587">
        <v>400</v>
      </c>
      <c r="J181" s="62"/>
      <c r="K181" s="577"/>
      <c r="L181" s="577"/>
      <c r="N181" s="376"/>
    </row>
    <row r="182" spans="1:14" s="380" customFormat="1" ht="14.65" hidden="1" customHeight="1">
      <c r="A182" s="378">
        <v>41084</v>
      </c>
      <c r="B182" s="378">
        <v>1</v>
      </c>
      <c r="C182" s="378">
        <v>3</v>
      </c>
      <c r="D182" s="378">
        <v>4</v>
      </c>
      <c r="E182" s="366" t="s">
        <v>1580</v>
      </c>
      <c r="F182" s="588"/>
      <c r="G182" s="588"/>
      <c r="H182" s="588">
        <f t="shared" si="5"/>
        <v>0</v>
      </c>
      <c r="I182" s="588">
        <v>0</v>
      </c>
      <c r="J182" s="62"/>
      <c r="K182" s="577"/>
      <c r="L182" s="577"/>
      <c r="N182" s="376"/>
    </row>
    <row r="183" spans="1:14" s="380" customFormat="1" ht="14.65" customHeight="1">
      <c r="A183" s="378">
        <v>41085</v>
      </c>
      <c r="B183" s="378">
        <v>1</v>
      </c>
      <c r="C183" s="378">
        <v>3</v>
      </c>
      <c r="D183" s="378">
        <v>4</v>
      </c>
      <c r="E183" s="366" t="s">
        <v>1581</v>
      </c>
      <c r="F183" s="587">
        <v>270000</v>
      </c>
      <c r="G183" s="587">
        <v>162929</v>
      </c>
      <c r="H183" s="271">
        <f t="shared" si="5"/>
        <v>-107071</v>
      </c>
      <c r="I183" s="587">
        <v>153404</v>
      </c>
      <c r="J183" s="62"/>
      <c r="K183" s="577"/>
      <c r="L183" s="577"/>
      <c r="N183" s="376"/>
    </row>
    <row r="184" spans="1:14" s="380" customFormat="1" ht="14.65" customHeight="1">
      <c r="A184" s="378">
        <v>41091</v>
      </c>
      <c r="B184" s="378">
        <v>1</v>
      </c>
      <c r="C184" s="378">
        <v>3</v>
      </c>
      <c r="D184" s="378">
        <v>4</v>
      </c>
      <c r="E184" s="366" t="s">
        <v>651</v>
      </c>
      <c r="F184" s="589">
        <v>0</v>
      </c>
      <c r="G184" s="588">
        <v>748</v>
      </c>
      <c r="H184" s="271">
        <f t="shared" si="5"/>
        <v>748</v>
      </c>
      <c r="I184" s="588">
        <v>14569</v>
      </c>
      <c r="J184" s="62"/>
      <c r="K184" s="577"/>
      <c r="L184" s="577"/>
      <c r="N184" s="376"/>
    </row>
    <row r="185" spans="1:14" s="380" customFormat="1" ht="14.65" customHeight="1">
      <c r="A185" s="378">
        <v>41111</v>
      </c>
      <c r="B185" s="378">
        <v>1</v>
      </c>
      <c r="C185" s="378">
        <v>3</v>
      </c>
      <c r="D185" s="378">
        <v>4</v>
      </c>
      <c r="E185" s="366" t="s">
        <v>652</v>
      </c>
      <c r="F185" s="587">
        <v>542323</v>
      </c>
      <c r="G185" s="587">
        <v>359207</v>
      </c>
      <c r="H185" s="271">
        <f t="shared" si="5"/>
        <v>-183116</v>
      </c>
      <c r="I185" s="587">
        <v>411964</v>
      </c>
      <c r="J185" s="62"/>
      <c r="K185" s="577"/>
      <c r="L185" s="577"/>
      <c r="N185" s="376"/>
    </row>
    <row r="186" spans="1:14" s="380" customFormat="1" ht="14.65" customHeight="1">
      <c r="A186" s="378">
        <v>41112</v>
      </c>
      <c r="B186" s="378">
        <v>1</v>
      </c>
      <c r="C186" s="378">
        <v>3</v>
      </c>
      <c r="D186" s="378">
        <v>4</v>
      </c>
      <c r="E186" s="366" t="s">
        <v>653</v>
      </c>
      <c r="F186" s="588">
        <v>1508483</v>
      </c>
      <c r="G186" s="588">
        <v>1334592</v>
      </c>
      <c r="H186" s="271">
        <f t="shared" si="5"/>
        <v>-173891</v>
      </c>
      <c r="I186" s="588">
        <v>1401756</v>
      </c>
      <c r="J186" s="62"/>
      <c r="K186" s="577"/>
      <c r="L186" s="577"/>
      <c r="N186" s="376"/>
    </row>
    <row r="187" spans="1:14" s="380" customFormat="1" ht="14.65" customHeight="1">
      <c r="A187" s="378">
        <v>41151</v>
      </c>
      <c r="B187" s="378">
        <v>1</v>
      </c>
      <c r="C187" s="378">
        <v>3</v>
      </c>
      <c r="D187" s="378">
        <v>4</v>
      </c>
      <c r="E187" s="366" t="s">
        <v>655</v>
      </c>
      <c r="F187" s="587">
        <v>302970</v>
      </c>
      <c r="G187" s="587">
        <v>126491</v>
      </c>
      <c r="H187" s="271">
        <f t="shared" si="5"/>
        <v>-176479</v>
      </c>
      <c r="I187" s="587">
        <v>190996</v>
      </c>
      <c r="J187" s="62"/>
      <c r="K187" s="577"/>
      <c r="L187" s="577"/>
      <c r="N187" s="376"/>
    </row>
    <row r="188" spans="1:14" s="380" customFormat="1" ht="14.65" customHeight="1">
      <c r="A188" s="378">
        <v>41152</v>
      </c>
      <c r="B188" s="378">
        <v>1</v>
      </c>
      <c r="C188" s="378">
        <v>3</v>
      </c>
      <c r="D188" s="378">
        <v>4</v>
      </c>
      <c r="E188" s="366" t="s">
        <v>1582</v>
      </c>
      <c r="F188" s="588">
        <v>460000</v>
      </c>
      <c r="G188" s="588">
        <v>385600</v>
      </c>
      <c r="H188" s="271">
        <f t="shared" si="5"/>
        <v>-74400</v>
      </c>
      <c r="I188" s="588">
        <v>491600</v>
      </c>
      <c r="J188" s="62"/>
      <c r="K188" s="577"/>
      <c r="L188" s="577"/>
      <c r="N188" s="376"/>
    </row>
    <row r="189" spans="1:14" s="380" customFormat="1" ht="14.65" customHeight="1">
      <c r="A189" s="378">
        <v>41161</v>
      </c>
      <c r="B189" s="378">
        <v>1</v>
      </c>
      <c r="C189" s="378">
        <v>3</v>
      </c>
      <c r="D189" s="378">
        <v>4</v>
      </c>
      <c r="E189" s="366" t="s">
        <v>1583</v>
      </c>
      <c r="F189" s="587">
        <v>110000</v>
      </c>
      <c r="G189" s="587">
        <v>140353</v>
      </c>
      <c r="H189" s="271">
        <f t="shared" si="5"/>
        <v>30353</v>
      </c>
      <c r="I189" s="587">
        <v>159646</v>
      </c>
      <c r="J189" s="62"/>
      <c r="K189" s="577"/>
      <c r="L189" s="577"/>
      <c r="N189" s="376"/>
    </row>
    <row r="190" spans="1:14" s="380" customFormat="1" ht="14.65" hidden="1" customHeight="1">
      <c r="A190" s="378">
        <v>41162</v>
      </c>
      <c r="B190" s="378">
        <v>1</v>
      </c>
      <c r="C190" s="378">
        <v>3</v>
      </c>
      <c r="D190" s="378">
        <v>4</v>
      </c>
      <c r="E190" s="366" t="s">
        <v>1584</v>
      </c>
      <c r="F190" s="588"/>
      <c r="G190" s="588"/>
      <c r="H190" s="588">
        <f t="shared" si="5"/>
        <v>0</v>
      </c>
      <c r="I190" s="588">
        <v>0</v>
      </c>
      <c r="J190" s="62"/>
      <c r="K190" s="577"/>
      <c r="L190" s="577"/>
      <c r="N190" s="376"/>
    </row>
    <row r="191" spans="1:14" s="380" customFormat="1" ht="14.65" customHeight="1">
      <c r="A191" s="378">
        <v>41163</v>
      </c>
      <c r="B191" s="378">
        <v>1</v>
      </c>
      <c r="C191" s="378">
        <v>3</v>
      </c>
      <c r="D191" s="378">
        <v>4</v>
      </c>
      <c r="E191" s="366" t="s">
        <v>2625</v>
      </c>
      <c r="F191" s="587">
        <v>338799</v>
      </c>
      <c r="G191" s="587">
        <v>315681</v>
      </c>
      <c r="H191" s="271">
        <f t="shared" si="5"/>
        <v>-23118</v>
      </c>
      <c r="I191" s="587">
        <v>353215</v>
      </c>
      <c r="J191" s="62"/>
      <c r="K191" s="577"/>
      <c r="L191" s="577"/>
      <c r="N191" s="376"/>
    </row>
    <row r="192" spans="1:14" s="380" customFormat="1" ht="14.65" customHeight="1">
      <c r="A192" s="378">
        <v>41171</v>
      </c>
      <c r="B192" s="378">
        <v>1</v>
      </c>
      <c r="C192" s="378">
        <v>3</v>
      </c>
      <c r="D192" s="378">
        <v>4</v>
      </c>
      <c r="E192" s="366" t="s">
        <v>656</v>
      </c>
      <c r="F192" s="588">
        <v>1005071</v>
      </c>
      <c r="G192" s="588">
        <v>1185398</v>
      </c>
      <c r="H192" s="271">
        <f t="shared" si="5"/>
        <v>180327</v>
      </c>
      <c r="I192" s="588">
        <v>1280055</v>
      </c>
      <c r="J192" s="62"/>
      <c r="K192" s="577"/>
      <c r="L192" s="577"/>
      <c r="N192" s="376"/>
    </row>
    <row r="193" spans="1:14" s="380" customFormat="1" ht="14.65" hidden="1" customHeight="1">
      <c r="A193" s="378">
        <v>41191</v>
      </c>
      <c r="B193" s="378">
        <v>1</v>
      </c>
      <c r="C193" s="378">
        <v>3</v>
      </c>
      <c r="D193" s="378">
        <v>4</v>
      </c>
      <c r="E193" s="366" t="s">
        <v>1585</v>
      </c>
      <c r="F193" s="273"/>
      <c r="G193" s="273"/>
      <c r="H193" s="271">
        <f t="shared" si="5"/>
        <v>0</v>
      </c>
      <c r="I193" s="273"/>
      <c r="J193" s="62"/>
      <c r="K193" s="577"/>
      <c r="L193" s="577"/>
      <c r="N193" s="376"/>
    </row>
    <row r="194" spans="1:14" s="380" customFormat="1" ht="14.65" customHeight="1">
      <c r="A194" s="378">
        <v>41211</v>
      </c>
      <c r="B194" s="378">
        <v>1</v>
      </c>
      <c r="C194" s="378">
        <v>3</v>
      </c>
      <c r="D194" s="378">
        <v>4</v>
      </c>
      <c r="E194" s="366" t="s">
        <v>2588</v>
      </c>
      <c r="F194" s="589">
        <v>0</v>
      </c>
      <c r="G194" s="273">
        <v>2500</v>
      </c>
      <c r="H194" s="271">
        <f t="shared" si="5"/>
        <v>2500</v>
      </c>
      <c r="I194" s="589">
        <v>0</v>
      </c>
      <c r="J194" s="62"/>
      <c r="K194" s="577"/>
      <c r="L194" s="577"/>
      <c r="N194" s="376"/>
    </row>
    <row r="195" spans="1:14" s="380" customFormat="1" ht="14.65" customHeight="1">
      <c r="A195" s="378">
        <v>41212</v>
      </c>
      <c r="B195" s="378">
        <v>1</v>
      </c>
      <c r="C195" s="378">
        <v>3</v>
      </c>
      <c r="D195" s="378">
        <v>4</v>
      </c>
      <c r="E195" s="366" t="s">
        <v>657</v>
      </c>
      <c r="F195" s="587">
        <v>1257835</v>
      </c>
      <c r="G195" s="587">
        <v>708782</v>
      </c>
      <c r="H195" s="271">
        <f t="shared" si="5"/>
        <v>-549053</v>
      </c>
      <c r="I195" s="587">
        <v>983987</v>
      </c>
      <c r="J195" s="62"/>
      <c r="K195" s="577"/>
      <c r="L195" s="577"/>
      <c r="N195" s="376"/>
    </row>
    <row r="196" spans="1:14" s="380" customFormat="1" ht="14.65" hidden="1" customHeight="1">
      <c r="A196" s="378">
        <v>41231</v>
      </c>
      <c r="B196" s="378">
        <v>1</v>
      </c>
      <c r="C196" s="378">
        <v>3</v>
      </c>
      <c r="D196" s="378">
        <v>4</v>
      </c>
      <c r="E196" s="366" t="s">
        <v>658</v>
      </c>
      <c r="F196" s="273"/>
      <c r="G196" s="273"/>
      <c r="H196" s="271">
        <f t="shared" si="5"/>
        <v>0</v>
      </c>
      <c r="I196" s="273"/>
      <c r="J196" s="62"/>
      <c r="K196" s="577"/>
      <c r="L196" s="577"/>
      <c r="N196" s="376"/>
    </row>
    <row r="197" spans="1:14" s="380" customFormat="1" ht="14.65" customHeight="1">
      <c r="A197" s="378">
        <v>41215</v>
      </c>
      <c r="B197" s="378">
        <v>1</v>
      </c>
      <c r="C197" s="378">
        <v>3</v>
      </c>
      <c r="D197" s="378">
        <v>4</v>
      </c>
      <c r="E197" s="366" t="s">
        <v>1586</v>
      </c>
      <c r="F197" s="588">
        <v>156820</v>
      </c>
      <c r="G197" s="588">
        <v>68400</v>
      </c>
      <c r="H197" s="271">
        <f t="shared" si="5"/>
        <v>-88420</v>
      </c>
      <c r="I197" s="588">
        <v>4400</v>
      </c>
      <c r="J197" s="62"/>
      <c r="K197" s="577"/>
      <c r="L197" s="577"/>
      <c r="N197" s="376"/>
    </row>
    <row r="198" spans="1:14" s="380" customFormat="1" ht="14.65" customHeight="1">
      <c r="A198" s="378" t="s">
        <v>1587</v>
      </c>
      <c r="B198" s="378">
        <v>1</v>
      </c>
      <c r="C198" s="378">
        <v>3</v>
      </c>
      <c r="D198" s="378">
        <v>4</v>
      </c>
      <c r="E198" s="366" t="s">
        <v>1588</v>
      </c>
      <c r="F198" s="588">
        <v>4980</v>
      </c>
      <c r="G198" s="587">
        <v>60</v>
      </c>
      <c r="H198" s="271">
        <f t="shared" si="5"/>
        <v>-4920</v>
      </c>
      <c r="I198" s="587">
        <v>60</v>
      </c>
      <c r="J198" s="62"/>
      <c r="K198" s="577"/>
      <c r="L198" s="577"/>
      <c r="N198" s="376"/>
    </row>
    <row r="199" spans="1:14" s="380" customFormat="1" ht="14.65" customHeight="1">
      <c r="A199" s="659" t="s">
        <v>1589</v>
      </c>
      <c r="B199" s="378">
        <v>1</v>
      </c>
      <c r="C199" s="378">
        <v>3</v>
      </c>
      <c r="D199" s="378">
        <v>4</v>
      </c>
      <c r="E199" s="366" t="s">
        <v>1590</v>
      </c>
      <c r="F199" s="588">
        <v>9280</v>
      </c>
      <c r="G199" s="588">
        <v>2340</v>
      </c>
      <c r="H199" s="271">
        <f t="shared" si="5"/>
        <v>-6940</v>
      </c>
      <c r="I199" s="588">
        <v>540</v>
      </c>
      <c r="J199" s="62"/>
      <c r="K199" s="577"/>
      <c r="L199" s="577"/>
      <c r="N199" s="376"/>
    </row>
    <row r="200" spans="1:14" s="380" customFormat="1" ht="14.65" customHeight="1">
      <c r="A200" s="378">
        <v>41232</v>
      </c>
      <c r="B200" s="378">
        <v>1</v>
      </c>
      <c r="C200" s="378">
        <v>3</v>
      </c>
      <c r="D200" s="378">
        <v>4</v>
      </c>
      <c r="E200" s="366" t="s">
        <v>659</v>
      </c>
      <c r="F200" s="587">
        <v>200000</v>
      </c>
      <c r="G200" s="587">
        <v>68943</v>
      </c>
      <c r="H200" s="271">
        <f t="shared" si="5"/>
        <v>-131057</v>
      </c>
      <c r="I200" s="587">
        <v>60126</v>
      </c>
      <c r="J200" s="62"/>
      <c r="K200" s="577"/>
      <c r="L200" s="577"/>
      <c r="N200" s="376"/>
    </row>
    <row r="201" spans="1:14" s="380" customFormat="1" ht="14.65" hidden="1" customHeight="1">
      <c r="A201" s="378">
        <v>41233</v>
      </c>
      <c r="B201" s="378">
        <v>1</v>
      </c>
      <c r="C201" s="378">
        <v>3</v>
      </c>
      <c r="D201" s="378">
        <v>4</v>
      </c>
      <c r="E201" s="366" t="s">
        <v>1591</v>
      </c>
      <c r="F201" s="273"/>
      <c r="G201" s="273"/>
      <c r="H201" s="271">
        <f t="shared" si="5"/>
        <v>0</v>
      </c>
      <c r="I201" s="273"/>
      <c r="J201" s="62"/>
      <c r="K201" s="577"/>
      <c r="L201" s="577"/>
      <c r="N201" s="376"/>
    </row>
    <row r="202" spans="1:14" s="380" customFormat="1" ht="14.65" customHeight="1">
      <c r="A202" s="378">
        <v>41234</v>
      </c>
      <c r="B202" s="378">
        <v>1</v>
      </c>
      <c r="C202" s="378">
        <v>3</v>
      </c>
      <c r="D202" s="378">
        <v>4</v>
      </c>
      <c r="E202" s="366" t="s">
        <v>1592</v>
      </c>
      <c r="F202" s="588">
        <v>80000</v>
      </c>
      <c r="G202" s="588">
        <v>201336</v>
      </c>
      <c r="H202" s="271">
        <f t="shared" si="5"/>
        <v>121336</v>
      </c>
      <c r="I202" s="588">
        <v>242550</v>
      </c>
      <c r="J202" s="62"/>
      <c r="K202" s="577"/>
      <c r="L202" s="577"/>
      <c r="N202" s="376"/>
    </row>
    <row r="203" spans="1:14" s="380" customFormat="1" ht="14.65" customHeight="1">
      <c r="A203" s="378">
        <v>41901</v>
      </c>
      <c r="B203" s="378">
        <v>1</v>
      </c>
      <c r="C203" s="378">
        <v>3</v>
      </c>
      <c r="D203" s="378">
        <v>4</v>
      </c>
      <c r="E203" s="366" t="s">
        <v>1593</v>
      </c>
      <c r="F203" s="587">
        <v>1163176</v>
      </c>
      <c r="G203" s="587">
        <v>1089561</v>
      </c>
      <c r="H203" s="271">
        <f t="shared" si="5"/>
        <v>-73615</v>
      </c>
      <c r="I203" s="587">
        <v>1069275</v>
      </c>
      <c r="J203" s="62"/>
      <c r="K203" s="577"/>
      <c r="L203" s="577"/>
      <c r="N203" s="376"/>
    </row>
    <row r="204" spans="1:14" s="380" customFormat="1" ht="14.65" customHeight="1">
      <c r="A204" s="378">
        <v>41902</v>
      </c>
      <c r="B204" s="378">
        <v>1</v>
      </c>
      <c r="C204" s="378">
        <v>3</v>
      </c>
      <c r="D204" s="378">
        <v>4</v>
      </c>
      <c r="E204" s="366" t="s">
        <v>663</v>
      </c>
      <c r="F204" s="588">
        <v>43000</v>
      </c>
      <c r="G204" s="588">
        <v>30650</v>
      </c>
      <c r="H204" s="271">
        <f t="shared" si="5"/>
        <v>-12350</v>
      </c>
      <c r="I204" s="588">
        <v>29625</v>
      </c>
      <c r="J204" s="62"/>
      <c r="K204" s="577"/>
      <c r="L204" s="577"/>
      <c r="N204" s="376"/>
    </row>
    <row r="205" spans="1:14" s="380" customFormat="1" ht="14.65" hidden="1" customHeight="1">
      <c r="A205" s="378">
        <v>41903</v>
      </c>
      <c r="B205" s="378">
        <v>1</v>
      </c>
      <c r="C205" s="378">
        <v>3</v>
      </c>
      <c r="D205" s="378">
        <v>4</v>
      </c>
      <c r="E205" s="366" t="s">
        <v>1594</v>
      </c>
      <c r="F205" s="273"/>
      <c r="G205" s="273"/>
      <c r="H205" s="273">
        <f t="shared" ref="H205:H273" si="6">G205-F205</f>
        <v>0</v>
      </c>
      <c r="I205" s="273"/>
      <c r="J205" s="62"/>
      <c r="K205" s="577"/>
      <c r="L205" s="577"/>
      <c r="N205" s="376"/>
    </row>
    <row r="206" spans="1:14" s="380" customFormat="1" ht="14.65" customHeight="1">
      <c r="A206" s="378">
        <v>41905</v>
      </c>
      <c r="B206" s="378">
        <v>1</v>
      </c>
      <c r="C206" s="378">
        <v>3</v>
      </c>
      <c r="D206" s="378">
        <v>4</v>
      </c>
      <c r="E206" s="366" t="s">
        <v>1595</v>
      </c>
      <c r="F206" s="587">
        <v>20000</v>
      </c>
      <c r="G206" s="587">
        <v>37613</v>
      </c>
      <c r="H206" s="271">
        <f t="shared" si="6"/>
        <v>17613</v>
      </c>
      <c r="I206" s="587">
        <v>46932</v>
      </c>
      <c r="J206" s="62"/>
      <c r="K206" s="577"/>
      <c r="L206" s="577"/>
      <c r="N206" s="376"/>
    </row>
    <row r="207" spans="1:14" s="380" customFormat="1" ht="14.65" customHeight="1">
      <c r="A207" s="378">
        <v>41907</v>
      </c>
      <c r="B207" s="378">
        <v>1</v>
      </c>
      <c r="C207" s="378">
        <v>3</v>
      </c>
      <c r="D207" s="378">
        <v>4</v>
      </c>
      <c r="E207" s="366" t="s">
        <v>1596</v>
      </c>
      <c r="F207" s="588">
        <v>275000</v>
      </c>
      <c r="G207" s="588">
        <v>56151</v>
      </c>
      <c r="H207" s="271">
        <f t="shared" si="6"/>
        <v>-218849</v>
      </c>
      <c r="I207" s="588">
        <v>38235</v>
      </c>
      <c r="J207" s="62"/>
      <c r="K207" s="577"/>
      <c r="L207" s="577"/>
      <c r="N207" s="376"/>
    </row>
    <row r="208" spans="1:14" s="380" customFormat="1" ht="14.65" customHeight="1">
      <c r="A208" s="378">
        <v>41908</v>
      </c>
      <c r="B208" s="378">
        <v>1</v>
      </c>
      <c r="C208" s="378">
        <v>3</v>
      </c>
      <c r="D208" s="378">
        <v>4</v>
      </c>
      <c r="E208" s="366" t="s">
        <v>1597</v>
      </c>
      <c r="F208" s="589">
        <v>0</v>
      </c>
      <c r="G208" s="589">
        <v>0</v>
      </c>
      <c r="H208" s="589">
        <f t="shared" si="6"/>
        <v>0</v>
      </c>
      <c r="I208" s="587">
        <v>1379045</v>
      </c>
      <c r="J208" s="62"/>
      <c r="K208" s="577"/>
      <c r="L208" s="577"/>
      <c r="N208" s="376"/>
    </row>
    <row r="209" spans="1:14" s="380" customFormat="1" ht="14.65" customHeight="1">
      <c r="A209" s="378">
        <v>41909</v>
      </c>
      <c r="B209" s="378">
        <v>1</v>
      </c>
      <c r="C209" s="378">
        <v>3</v>
      </c>
      <c r="D209" s="378">
        <v>4</v>
      </c>
      <c r="E209" s="366" t="s">
        <v>1598</v>
      </c>
      <c r="F209" s="588">
        <v>25000</v>
      </c>
      <c r="G209" s="588">
        <v>19640</v>
      </c>
      <c r="H209" s="271">
        <f t="shared" si="6"/>
        <v>-5360</v>
      </c>
      <c r="I209" s="588">
        <v>40331</v>
      </c>
      <c r="J209" s="62"/>
      <c r="K209" s="577"/>
      <c r="L209" s="577"/>
      <c r="N209" s="376"/>
    </row>
    <row r="210" spans="1:14" s="380" customFormat="1" ht="14.65" customHeight="1">
      <c r="A210" s="378">
        <v>41911</v>
      </c>
      <c r="B210" s="378">
        <v>1</v>
      </c>
      <c r="C210" s="378">
        <v>3</v>
      </c>
      <c r="D210" s="378">
        <v>4</v>
      </c>
      <c r="E210" s="366" t="s">
        <v>1599</v>
      </c>
      <c r="F210" s="588">
        <v>8000</v>
      </c>
      <c r="G210" s="587">
        <v>16048</v>
      </c>
      <c r="H210" s="271">
        <f t="shared" si="6"/>
        <v>8048</v>
      </c>
      <c r="I210" s="587">
        <v>69113</v>
      </c>
      <c r="J210" s="62"/>
      <c r="K210" s="577"/>
      <c r="L210" s="577"/>
      <c r="N210" s="376"/>
    </row>
    <row r="211" spans="1:14" s="380" customFormat="1" ht="14.65" customHeight="1">
      <c r="A211" s="378">
        <v>41912</v>
      </c>
      <c r="B211" s="378">
        <v>1</v>
      </c>
      <c r="C211" s="378">
        <v>3</v>
      </c>
      <c r="D211" s="378">
        <v>4</v>
      </c>
      <c r="E211" s="366" t="s">
        <v>1600</v>
      </c>
      <c r="F211" s="588">
        <v>9936</v>
      </c>
      <c r="G211" s="588">
        <v>10570</v>
      </c>
      <c r="H211" s="271">
        <f t="shared" ref="H211:H214" si="7">G211-F211</f>
        <v>634</v>
      </c>
      <c r="I211" s="588">
        <v>11025</v>
      </c>
      <c r="J211" s="62"/>
      <c r="K211" s="577"/>
      <c r="L211" s="577"/>
      <c r="N211" s="376"/>
    </row>
    <row r="212" spans="1:14" s="380" customFormat="1" ht="14.65" customHeight="1">
      <c r="A212" s="378">
        <v>41913</v>
      </c>
      <c r="B212" s="378">
        <v>1</v>
      </c>
      <c r="C212" s="378">
        <v>3</v>
      </c>
      <c r="D212" s="378">
        <v>4</v>
      </c>
      <c r="E212" s="366" t="s">
        <v>2589</v>
      </c>
      <c r="F212" s="588">
        <v>400000</v>
      </c>
      <c r="G212" s="589">
        <v>0</v>
      </c>
      <c r="H212" s="271">
        <f t="shared" si="7"/>
        <v>-400000</v>
      </c>
      <c r="I212" s="589">
        <v>0</v>
      </c>
      <c r="J212" s="62"/>
      <c r="K212" s="577"/>
      <c r="L212" s="577"/>
      <c r="N212" s="376"/>
    </row>
    <row r="213" spans="1:14" s="380" customFormat="1" ht="14.65" customHeight="1">
      <c r="A213" s="378">
        <v>41914</v>
      </c>
      <c r="B213" s="378">
        <v>1</v>
      </c>
      <c r="C213" s="378">
        <v>3</v>
      </c>
      <c r="D213" s="378">
        <v>4</v>
      </c>
      <c r="E213" s="366" t="s">
        <v>2590</v>
      </c>
      <c r="F213" s="588">
        <v>200000</v>
      </c>
      <c r="G213" s="589">
        <v>0</v>
      </c>
      <c r="H213" s="271">
        <f t="shared" si="7"/>
        <v>-200000</v>
      </c>
      <c r="I213" s="589">
        <v>0</v>
      </c>
      <c r="J213" s="62"/>
      <c r="K213" s="577"/>
      <c r="L213" s="577"/>
      <c r="N213" s="376"/>
    </row>
    <row r="214" spans="1:14" s="380" customFormat="1" ht="14.65" customHeight="1">
      <c r="A214" s="378">
        <v>41917</v>
      </c>
      <c r="B214" s="378">
        <v>1</v>
      </c>
      <c r="C214" s="378">
        <v>3</v>
      </c>
      <c r="D214" s="378">
        <v>4</v>
      </c>
      <c r="E214" s="366" t="s">
        <v>2591</v>
      </c>
      <c r="F214" s="588">
        <v>550000</v>
      </c>
      <c r="G214" s="589">
        <v>0</v>
      </c>
      <c r="H214" s="271">
        <f t="shared" si="7"/>
        <v>-550000</v>
      </c>
      <c r="I214" s="589">
        <v>0</v>
      </c>
      <c r="J214" s="62"/>
      <c r="K214" s="577"/>
      <c r="L214" s="577"/>
      <c r="N214" s="376"/>
    </row>
    <row r="215" spans="1:14" s="381" customFormat="1" ht="14.65" customHeight="1">
      <c r="A215" s="656"/>
      <c r="B215" s="656">
        <v>2</v>
      </c>
      <c r="C215" s="656">
        <v>3</v>
      </c>
      <c r="D215" s="656">
        <v>4</v>
      </c>
      <c r="E215" s="648" t="s">
        <v>668</v>
      </c>
      <c r="F215" s="274">
        <f>SUM(F216:F231)</f>
        <v>1309218</v>
      </c>
      <c r="G215" s="274">
        <f>SUM(G216:G231)</f>
        <v>1696282</v>
      </c>
      <c r="H215" s="270">
        <f t="shared" si="6"/>
        <v>387064</v>
      </c>
      <c r="I215" s="270">
        <f>SUM(I216:I231)</f>
        <v>1400631</v>
      </c>
      <c r="J215" s="58"/>
      <c r="K215" s="576"/>
      <c r="L215" s="576"/>
      <c r="N215" s="376"/>
    </row>
    <row r="216" spans="1:14" s="380" customFormat="1" ht="14.65" hidden="1" customHeight="1">
      <c r="A216" s="378">
        <v>40071</v>
      </c>
      <c r="B216" s="378">
        <v>2</v>
      </c>
      <c r="C216" s="378">
        <v>3</v>
      </c>
      <c r="D216" s="378">
        <v>4</v>
      </c>
      <c r="E216" s="366" t="s">
        <v>1601</v>
      </c>
      <c r="F216" s="273">
        <v>0</v>
      </c>
      <c r="G216" s="273">
        <v>0</v>
      </c>
      <c r="H216" s="272">
        <f t="shared" si="6"/>
        <v>0</v>
      </c>
      <c r="I216" s="273">
        <v>0</v>
      </c>
      <c r="J216" s="58"/>
      <c r="K216" s="576"/>
      <c r="L216" s="576"/>
      <c r="N216" s="376"/>
    </row>
    <row r="217" spans="1:14" s="380" customFormat="1" ht="14.65" hidden="1" customHeight="1">
      <c r="A217" s="378">
        <v>40072</v>
      </c>
      <c r="B217" s="378">
        <v>2</v>
      </c>
      <c r="C217" s="378">
        <v>3</v>
      </c>
      <c r="D217" s="378">
        <v>4</v>
      </c>
      <c r="E217" s="366" t="s">
        <v>1602</v>
      </c>
      <c r="F217" s="273">
        <v>0</v>
      </c>
      <c r="G217" s="273">
        <v>0</v>
      </c>
      <c r="H217" s="272">
        <f t="shared" si="6"/>
        <v>0</v>
      </c>
      <c r="I217" s="273">
        <v>0</v>
      </c>
      <c r="J217" s="58"/>
      <c r="K217" s="576"/>
      <c r="L217" s="576"/>
      <c r="N217" s="376"/>
    </row>
    <row r="218" spans="1:14" s="380" customFormat="1" ht="14.65" hidden="1" customHeight="1">
      <c r="A218" s="378">
        <v>40091</v>
      </c>
      <c r="B218" s="378">
        <v>2</v>
      </c>
      <c r="C218" s="378">
        <v>3</v>
      </c>
      <c r="D218" s="378">
        <v>4</v>
      </c>
      <c r="E218" s="366" t="s">
        <v>1603</v>
      </c>
      <c r="F218" s="273">
        <v>0</v>
      </c>
      <c r="G218" s="273">
        <v>0</v>
      </c>
      <c r="H218" s="272">
        <f t="shared" si="6"/>
        <v>0</v>
      </c>
      <c r="I218" s="273">
        <v>0</v>
      </c>
      <c r="J218" s="58"/>
      <c r="K218" s="576"/>
      <c r="L218" s="576"/>
      <c r="N218" s="376"/>
    </row>
    <row r="219" spans="1:14" s="380" customFormat="1" ht="14.65" hidden="1" customHeight="1">
      <c r="A219" s="378">
        <v>40092</v>
      </c>
      <c r="B219" s="378">
        <v>2</v>
      </c>
      <c r="C219" s="378">
        <v>3</v>
      </c>
      <c r="D219" s="378">
        <v>4</v>
      </c>
      <c r="E219" s="366" t="s">
        <v>1604</v>
      </c>
      <c r="F219" s="273">
        <v>0</v>
      </c>
      <c r="G219" s="273">
        <v>0</v>
      </c>
      <c r="H219" s="272">
        <f t="shared" si="6"/>
        <v>0</v>
      </c>
      <c r="I219" s="273">
        <v>0</v>
      </c>
      <c r="J219" s="58"/>
      <c r="K219" s="576"/>
      <c r="L219" s="576"/>
      <c r="N219" s="376"/>
    </row>
    <row r="220" spans="1:14" s="380" customFormat="1" ht="14.65" customHeight="1">
      <c r="A220" s="378">
        <v>40111</v>
      </c>
      <c r="B220" s="378">
        <v>2</v>
      </c>
      <c r="C220" s="378">
        <v>3</v>
      </c>
      <c r="D220" s="378">
        <v>4</v>
      </c>
      <c r="E220" s="366" t="s">
        <v>669</v>
      </c>
      <c r="F220" s="587">
        <v>5000</v>
      </c>
      <c r="G220" s="587">
        <v>26078</v>
      </c>
      <c r="H220" s="271">
        <f t="shared" si="6"/>
        <v>21078</v>
      </c>
      <c r="I220" s="587">
        <v>2813</v>
      </c>
      <c r="J220" s="58"/>
      <c r="K220" s="576"/>
      <c r="L220" s="576"/>
      <c r="N220" s="376"/>
    </row>
    <row r="221" spans="1:14" s="380" customFormat="1" ht="14.65" customHeight="1">
      <c r="A221" s="378">
        <v>40112</v>
      </c>
      <c r="B221" s="378">
        <v>2</v>
      </c>
      <c r="C221" s="378">
        <v>3</v>
      </c>
      <c r="D221" s="378">
        <v>4</v>
      </c>
      <c r="E221" s="366" t="s">
        <v>672</v>
      </c>
      <c r="F221" s="588">
        <v>50000</v>
      </c>
      <c r="G221" s="588">
        <v>49230</v>
      </c>
      <c r="H221" s="271">
        <f t="shared" si="6"/>
        <v>-770</v>
      </c>
      <c r="I221" s="588">
        <v>94837</v>
      </c>
      <c r="J221" s="58"/>
      <c r="K221" s="576"/>
      <c r="L221" s="576"/>
      <c r="N221" s="376"/>
    </row>
    <row r="222" spans="1:14" s="380" customFormat="1" ht="14.65" customHeight="1">
      <c r="A222" s="378">
        <v>40131</v>
      </c>
      <c r="B222" s="378">
        <v>2</v>
      </c>
      <c r="C222" s="378">
        <v>3</v>
      </c>
      <c r="D222" s="378">
        <v>4</v>
      </c>
      <c r="E222" s="366" t="s">
        <v>673</v>
      </c>
      <c r="F222" s="587">
        <v>1500</v>
      </c>
      <c r="G222" s="587">
        <v>6690</v>
      </c>
      <c r="H222" s="271">
        <f t="shared" si="6"/>
        <v>5190</v>
      </c>
      <c r="I222" s="587">
        <v>1410</v>
      </c>
      <c r="J222" s="58"/>
      <c r="K222" s="576"/>
      <c r="L222" s="576"/>
      <c r="N222" s="376"/>
    </row>
    <row r="223" spans="1:14" s="380" customFormat="1" ht="14.65" customHeight="1">
      <c r="A223" s="378">
        <v>40132</v>
      </c>
      <c r="B223" s="378">
        <v>2</v>
      </c>
      <c r="C223" s="378">
        <v>3</v>
      </c>
      <c r="D223" s="378">
        <v>4</v>
      </c>
      <c r="E223" s="366" t="s">
        <v>674</v>
      </c>
      <c r="F223" s="588">
        <v>174400</v>
      </c>
      <c r="G223" s="588">
        <v>66760</v>
      </c>
      <c r="H223" s="271">
        <f t="shared" si="6"/>
        <v>-107640</v>
      </c>
      <c r="I223" s="588">
        <v>78542</v>
      </c>
      <c r="J223" s="58"/>
      <c r="K223" s="576"/>
      <c r="L223" s="576"/>
      <c r="N223" s="376"/>
    </row>
    <row r="224" spans="1:14" s="380" customFormat="1" ht="14.65" customHeight="1">
      <c r="A224" s="378">
        <v>40133</v>
      </c>
      <c r="B224" s="378">
        <v>2</v>
      </c>
      <c r="C224" s="378">
        <v>3</v>
      </c>
      <c r="D224" s="378">
        <v>4</v>
      </c>
      <c r="E224" s="366" t="s">
        <v>675</v>
      </c>
      <c r="F224" s="587">
        <v>49178</v>
      </c>
      <c r="G224" s="587">
        <v>68311</v>
      </c>
      <c r="H224" s="271">
        <f t="shared" si="6"/>
        <v>19133</v>
      </c>
      <c r="I224" s="587">
        <v>65289</v>
      </c>
      <c r="J224" s="58"/>
      <c r="K224" s="576"/>
      <c r="L224" s="576"/>
      <c r="N224" s="376"/>
    </row>
    <row r="225" spans="1:14" s="380" customFormat="1" ht="14.65" customHeight="1">
      <c r="A225" s="378">
        <v>40134</v>
      </c>
      <c r="B225" s="378">
        <v>2</v>
      </c>
      <c r="C225" s="378">
        <v>3</v>
      </c>
      <c r="D225" s="378">
        <v>4</v>
      </c>
      <c r="E225" s="366" t="s">
        <v>676</v>
      </c>
      <c r="F225" s="589">
        <v>0</v>
      </c>
      <c r="G225" s="589">
        <v>0</v>
      </c>
      <c r="H225" s="589">
        <f t="shared" si="6"/>
        <v>0</v>
      </c>
      <c r="I225" s="588">
        <v>50</v>
      </c>
      <c r="J225" s="58"/>
      <c r="K225" s="576"/>
      <c r="L225" s="576"/>
      <c r="N225" s="376"/>
    </row>
    <row r="226" spans="1:14" s="380" customFormat="1" ht="14.65" customHeight="1">
      <c r="A226" s="378">
        <v>40135</v>
      </c>
      <c r="B226" s="378">
        <v>2</v>
      </c>
      <c r="C226" s="378">
        <v>3</v>
      </c>
      <c r="D226" s="378">
        <v>4</v>
      </c>
      <c r="E226" s="366" t="s">
        <v>677</v>
      </c>
      <c r="F226" s="587">
        <v>463140</v>
      </c>
      <c r="G226" s="587">
        <v>656454</v>
      </c>
      <c r="H226" s="271">
        <f t="shared" si="6"/>
        <v>193314</v>
      </c>
      <c r="I226" s="587">
        <v>651835</v>
      </c>
      <c r="J226" s="58"/>
      <c r="K226" s="576"/>
      <c r="L226" s="576"/>
      <c r="N226" s="376"/>
    </row>
    <row r="227" spans="1:14" s="380" customFormat="1" ht="14.65" customHeight="1">
      <c r="A227" s="378">
        <v>40137</v>
      </c>
      <c r="B227" s="378">
        <v>2</v>
      </c>
      <c r="C227" s="378">
        <v>3</v>
      </c>
      <c r="D227" s="378">
        <v>4</v>
      </c>
      <c r="E227" s="366" t="s">
        <v>1605</v>
      </c>
      <c r="F227" s="589">
        <v>0</v>
      </c>
      <c r="G227" s="588">
        <v>112</v>
      </c>
      <c r="H227" s="271">
        <f t="shared" si="6"/>
        <v>112</v>
      </c>
      <c r="I227" s="588">
        <v>937</v>
      </c>
      <c r="J227" s="58"/>
      <c r="K227" s="576"/>
      <c r="L227" s="576"/>
      <c r="N227" s="376"/>
    </row>
    <row r="228" spans="1:14" s="380" customFormat="1" ht="14.65" customHeight="1">
      <c r="A228" s="378">
        <v>40151</v>
      </c>
      <c r="B228" s="378">
        <v>2</v>
      </c>
      <c r="C228" s="378">
        <v>3</v>
      </c>
      <c r="D228" s="378">
        <v>4</v>
      </c>
      <c r="E228" s="366" t="s">
        <v>680</v>
      </c>
      <c r="F228" s="589">
        <v>0</v>
      </c>
      <c r="G228" s="587">
        <v>9901</v>
      </c>
      <c r="H228" s="271">
        <f t="shared" si="6"/>
        <v>9901</v>
      </c>
      <c r="I228" s="587">
        <v>6346</v>
      </c>
      <c r="J228" s="58"/>
      <c r="K228" s="576"/>
      <c r="L228" s="576"/>
      <c r="N228" s="376"/>
    </row>
    <row r="229" spans="1:14" s="380" customFormat="1" ht="14.65" hidden="1" customHeight="1">
      <c r="A229" s="378">
        <v>40914</v>
      </c>
      <c r="B229" s="378">
        <v>2</v>
      </c>
      <c r="C229" s="378">
        <v>3</v>
      </c>
      <c r="D229" s="378">
        <v>4</v>
      </c>
      <c r="E229" s="366" t="s">
        <v>681</v>
      </c>
      <c r="F229" s="273"/>
      <c r="G229" s="273"/>
      <c r="H229" s="271">
        <f t="shared" si="6"/>
        <v>0</v>
      </c>
      <c r="I229" s="273"/>
      <c r="J229" s="58"/>
      <c r="K229" s="576"/>
      <c r="L229" s="576"/>
      <c r="N229" s="376"/>
    </row>
    <row r="230" spans="1:14" s="380" customFormat="1" ht="14.65" customHeight="1">
      <c r="A230" s="378">
        <v>40915</v>
      </c>
      <c r="B230" s="378">
        <v>2</v>
      </c>
      <c r="C230" s="378">
        <v>3</v>
      </c>
      <c r="D230" s="378">
        <v>4</v>
      </c>
      <c r="E230" s="366" t="s">
        <v>1606</v>
      </c>
      <c r="F230" s="588">
        <v>11000</v>
      </c>
      <c r="G230" s="588">
        <v>19453</v>
      </c>
      <c r="H230" s="271">
        <f t="shared" si="6"/>
        <v>8453</v>
      </c>
      <c r="I230" s="588">
        <v>29208</v>
      </c>
      <c r="J230" s="58"/>
      <c r="K230" s="576"/>
      <c r="L230" s="576"/>
      <c r="N230" s="376"/>
    </row>
    <row r="231" spans="1:14" s="380" customFormat="1" ht="14.65" customHeight="1">
      <c r="A231" s="378">
        <v>41086</v>
      </c>
      <c r="B231" s="378">
        <v>2</v>
      </c>
      <c r="C231" s="378">
        <v>3</v>
      </c>
      <c r="D231" s="378">
        <v>4</v>
      </c>
      <c r="E231" s="366" t="s">
        <v>1607</v>
      </c>
      <c r="F231" s="587">
        <v>555000</v>
      </c>
      <c r="G231" s="587">
        <v>793293</v>
      </c>
      <c r="H231" s="271">
        <f t="shared" si="6"/>
        <v>238293</v>
      </c>
      <c r="I231" s="587">
        <v>469364</v>
      </c>
      <c r="J231" s="58"/>
      <c r="K231" s="576"/>
      <c r="L231" s="576"/>
      <c r="N231" s="376"/>
    </row>
    <row r="232" spans="1:14" s="617" customFormat="1" ht="14.65" customHeight="1">
      <c r="A232" s="656"/>
      <c r="B232" s="656"/>
      <c r="C232" s="656">
        <v>4</v>
      </c>
      <c r="D232" s="656">
        <v>4</v>
      </c>
      <c r="E232" s="648" t="s">
        <v>684</v>
      </c>
      <c r="F232" s="274">
        <f>SUM(F233,F242,F252)</f>
        <v>180523300</v>
      </c>
      <c r="G232" s="274">
        <f>SUM(G233,G242,G252)</f>
        <v>131278396</v>
      </c>
      <c r="H232" s="270">
        <f t="shared" si="6"/>
        <v>-49244904</v>
      </c>
      <c r="I232" s="270">
        <f>SUM(I233,I242,I252)</f>
        <v>137422757</v>
      </c>
      <c r="J232" s="62"/>
      <c r="K232" s="577"/>
      <c r="L232" s="577"/>
      <c r="N232" s="618"/>
    </row>
    <row r="233" spans="1:14" s="381" customFormat="1" ht="14.65" customHeight="1">
      <c r="A233" s="656"/>
      <c r="B233" s="656">
        <v>1</v>
      </c>
      <c r="C233" s="656">
        <v>4</v>
      </c>
      <c r="D233" s="656">
        <v>4</v>
      </c>
      <c r="E233" s="648" t="s">
        <v>685</v>
      </c>
      <c r="F233" s="270">
        <f>SUM(F234:F241)</f>
        <v>147900000</v>
      </c>
      <c r="G233" s="270">
        <f>SUM(G234:G241)</f>
        <v>99355702</v>
      </c>
      <c r="H233" s="270">
        <f t="shared" si="6"/>
        <v>-48544298</v>
      </c>
      <c r="I233" s="270">
        <f>SUM(I234:I241)</f>
        <v>103047405</v>
      </c>
      <c r="J233" s="58"/>
      <c r="K233" s="576"/>
      <c r="L233" s="576"/>
      <c r="N233" s="376"/>
    </row>
    <row r="234" spans="1:14" s="380" customFormat="1" ht="14.65" customHeight="1">
      <c r="A234" s="378">
        <v>45011</v>
      </c>
      <c r="B234" s="378">
        <v>1</v>
      </c>
      <c r="C234" s="378">
        <v>4</v>
      </c>
      <c r="D234" s="378">
        <v>4</v>
      </c>
      <c r="E234" s="366" t="s">
        <v>687</v>
      </c>
      <c r="F234" s="588">
        <v>2500000</v>
      </c>
      <c r="G234" s="588">
        <v>2500000</v>
      </c>
      <c r="H234" s="589">
        <f t="shared" si="6"/>
        <v>0</v>
      </c>
      <c r="I234" s="588">
        <v>2500000</v>
      </c>
      <c r="J234" s="58"/>
      <c r="K234" s="576"/>
      <c r="L234" s="576"/>
      <c r="N234" s="376"/>
    </row>
    <row r="235" spans="1:14" s="380" customFormat="1" ht="14.65" customHeight="1">
      <c r="A235" s="378">
        <v>45014</v>
      </c>
      <c r="B235" s="378">
        <v>1</v>
      </c>
      <c r="C235" s="378">
        <v>4</v>
      </c>
      <c r="D235" s="378">
        <v>4</v>
      </c>
      <c r="E235" s="366" t="s">
        <v>2640</v>
      </c>
      <c r="F235" s="587">
        <v>66400000</v>
      </c>
      <c r="G235" s="587">
        <v>24303717</v>
      </c>
      <c r="H235" s="588">
        <f t="shared" si="6"/>
        <v>-42096283</v>
      </c>
      <c r="I235" s="587">
        <v>56400000</v>
      </c>
      <c r="J235" s="58"/>
      <c r="K235" s="576"/>
      <c r="L235" s="576"/>
      <c r="N235" s="376"/>
    </row>
    <row r="236" spans="1:14" s="380" customFormat="1" ht="14.65" customHeight="1">
      <c r="A236" s="378">
        <v>45015</v>
      </c>
      <c r="B236" s="378">
        <v>1</v>
      </c>
      <c r="C236" s="378">
        <v>4</v>
      </c>
      <c r="D236" s="378">
        <v>4</v>
      </c>
      <c r="E236" s="366" t="s">
        <v>1608</v>
      </c>
      <c r="F236" s="588">
        <v>14000000</v>
      </c>
      <c r="G236" s="588">
        <v>11764523</v>
      </c>
      <c r="H236" s="588">
        <f t="shared" si="6"/>
        <v>-2235477</v>
      </c>
      <c r="I236" s="588">
        <v>13984605</v>
      </c>
      <c r="J236" s="58"/>
      <c r="K236" s="576"/>
      <c r="L236" s="576"/>
      <c r="N236" s="376"/>
    </row>
    <row r="237" spans="1:14" s="380" customFormat="1" ht="14.65" customHeight="1">
      <c r="A237" s="378">
        <v>45016</v>
      </c>
      <c r="B237" s="378">
        <v>1</v>
      </c>
      <c r="C237" s="378">
        <v>4</v>
      </c>
      <c r="D237" s="378">
        <v>4</v>
      </c>
      <c r="E237" s="366" t="s">
        <v>1609</v>
      </c>
      <c r="F237" s="587">
        <v>20000000</v>
      </c>
      <c r="G237" s="587">
        <v>20000000</v>
      </c>
      <c r="H237" s="589">
        <f t="shared" si="6"/>
        <v>0</v>
      </c>
      <c r="I237" s="587">
        <v>10000000</v>
      </c>
      <c r="J237" s="58"/>
      <c r="K237" s="576"/>
      <c r="L237" s="576"/>
      <c r="N237" s="376"/>
    </row>
    <row r="238" spans="1:14" s="380" customFormat="1" ht="14.65" customHeight="1">
      <c r="A238" s="378">
        <v>45017</v>
      </c>
      <c r="B238" s="378">
        <v>1</v>
      </c>
      <c r="C238" s="378">
        <v>4</v>
      </c>
      <c r="D238" s="378">
        <v>4</v>
      </c>
      <c r="E238" s="366" t="s">
        <v>1610</v>
      </c>
      <c r="F238" s="588">
        <v>40000000</v>
      </c>
      <c r="G238" s="588">
        <v>40000000</v>
      </c>
      <c r="H238" s="589">
        <f t="shared" si="6"/>
        <v>0</v>
      </c>
      <c r="I238" s="588">
        <v>20000000</v>
      </c>
      <c r="J238" s="58"/>
      <c r="K238" s="576"/>
      <c r="L238" s="576"/>
      <c r="N238" s="376"/>
    </row>
    <row r="239" spans="1:14" s="380" customFormat="1" ht="14.65" customHeight="1">
      <c r="A239" s="378">
        <v>45019</v>
      </c>
      <c r="B239" s="378">
        <v>1</v>
      </c>
      <c r="C239" s="378">
        <v>4</v>
      </c>
      <c r="D239" s="378">
        <v>4</v>
      </c>
      <c r="E239" s="366" t="s">
        <v>2592</v>
      </c>
      <c r="F239" s="588">
        <v>5000000</v>
      </c>
      <c r="G239" s="589">
        <v>0</v>
      </c>
      <c r="H239" s="588">
        <f t="shared" si="6"/>
        <v>-5000000</v>
      </c>
      <c r="I239" s="589">
        <v>0</v>
      </c>
      <c r="J239" s="58"/>
      <c r="K239" s="576"/>
      <c r="L239" s="576"/>
      <c r="N239" s="376"/>
    </row>
    <row r="240" spans="1:14" s="380" customFormat="1" ht="14.65" hidden="1" customHeight="1">
      <c r="A240" s="378">
        <v>45102</v>
      </c>
      <c r="B240" s="378">
        <v>1</v>
      </c>
      <c r="C240" s="378">
        <v>4</v>
      </c>
      <c r="D240" s="378">
        <v>4</v>
      </c>
      <c r="E240" s="366" t="s">
        <v>1611</v>
      </c>
      <c r="F240" s="273"/>
      <c r="G240" s="273"/>
      <c r="H240" s="588">
        <f t="shared" si="6"/>
        <v>0</v>
      </c>
      <c r="I240" s="273"/>
      <c r="J240" s="58"/>
      <c r="K240" s="576"/>
      <c r="L240" s="576"/>
      <c r="N240" s="376"/>
    </row>
    <row r="241" spans="1:14" s="380" customFormat="1" ht="14.65" customHeight="1">
      <c r="A241" s="378">
        <v>45501</v>
      </c>
      <c r="B241" s="378">
        <v>1</v>
      </c>
      <c r="C241" s="378">
        <v>4</v>
      </c>
      <c r="D241" s="378">
        <v>4</v>
      </c>
      <c r="E241" s="366" t="s">
        <v>690</v>
      </c>
      <c r="F241" s="589">
        <v>0</v>
      </c>
      <c r="G241" s="586">
        <v>787462</v>
      </c>
      <c r="H241" s="588">
        <f t="shared" si="6"/>
        <v>787462</v>
      </c>
      <c r="I241" s="586">
        <v>162800</v>
      </c>
      <c r="J241" s="58"/>
      <c r="K241" s="576"/>
      <c r="L241" s="576"/>
      <c r="N241" s="376"/>
    </row>
    <row r="242" spans="1:14" s="381" customFormat="1" ht="14.65" customHeight="1">
      <c r="A242" s="656"/>
      <c r="B242" s="656">
        <v>2</v>
      </c>
      <c r="C242" s="656">
        <v>4</v>
      </c>
      <c r="D242" s="656">
        <v>4</v>
      </c>
      <c r="E242" s="651" t="s">
        <v>691</v>
      </c>
      <c r="F242" s="274">
        <f>SUM(F243:F251)</f>
        <v>17623300</v>
      </c>
      <c r="G242" s="274">
        <f>SUM(G243:G251)</f>
        <v>18476437</v>
      </c>
      <c r="H242" s="270">
        <f t="shared" si="6"/>
        <v>853137</v>
      </c>
      <c r="I242" s="270">
        <f>SUM(I243:I251)</f>
        <v>19642069</v>
      </c>
      <c r="J242" s="58"/>
      <c r="K242" s="576"/>
      <c r="L242" s="576"/>
      <c r="N242" s="376"/>
    </row>
    <row r="243" spans="1:14" s="380" customFormat="1" ht="14.65" customHeight="1">
      <c r="A243" s="378">
        <v>46011</v>
      </c>
      <c r="B243" s="378">
        <v>2</v>
      </c>
      <c r="C243" s="378">
        <v>4</v>
      </c>
      <c r="D243" s="378">
        <v>4</v>
      </c>
      <c r="E243" s="652" t="s">
        <v>693</v>
      </c>
      <c r="F243" s="588">
        <v>1880040</v>
      </c>
      <c r="G243" s="588">
        <v>2143344</v>
      </c>
      <c r="H243" s="588">
        <f t="shared" si="6"/>
        <v>263304</v>
      </c>
      <c r="I243" s="588">
        <v>1761317</v>
      </c>
      <c r="J243" s="58"/>
      <c r="K243" s="576"/>
      <c r="L243" s="576"/>
      <c r="N243" s="376"/>
    </row>
    <row r="244" spans="1:14" s="380" customFormat="1" ht="14.65" customHeight="1">
      <c r="A244" s="378">
        <v>46013</v>
      </c>
      <c r="B244" s="378">
        <v>2</v>
      </c>
      <c r="C244" s="378">
        <v>4</v>
      </c>
      <c r="D244" s="378">
        <v>4</v>
      </c>
      <c r="E244" s="652" t="s">
        <v>2593</v>
      </c>
      <c r="F244" s="588">
        <v>20000</v>
      </c>
      <c r="G244" s="589">
        <v>0</v>
      </c>
      <c r="H244" s="588">
        <f t="shared" si="6"/>
        <v>-20000</v>
      </c>
      <c r="I244" s="589">
        <v>0</v>
      </c>
      <c r="J244" s="58"/>
      <c r="K244" s="576"/>
      <c r="L244" s="576"/>
      <c r="N244" s="376"/>
    </row>
    <row r="245" spans="1:14" s="380" customFormat="1" ht="14.65" customHeight="1">
      <c r="A245" s="378">
        <v>46021</v>
      </c>
      <c r="B245" s="378">
        <v>2</v>
      </c>
      <c r="C245" s="378">
        <v>4</v>
      </c>
      <c r="D245" s="378">
        <v>4</v>
      </c>
      <c r="E245" s="366" t="s">
        <v>695</v>
      </c>
      <c r="F245" s="587">
        <v>15114000</v>
      </c>
      <c r="G245" s="587">
        <v>15240245</v>
      </c>
      <c r="H245" s="588">
        <f t="shared" si="6"/>
        <v>126245</v>
      </c>
      <c r="I245" s="587">
        <v>15905852</v>
      </c>
      <c r="J245" s="58"/>
      <c r="K245" s="576"/>
      <c r="L245" s="576"/>
      <c r="N245" s="376"/>
    </row>
    <row r="246" spans="1:14" s="380" customFormat="1" ht="14.65" customHeight="1">
      <c r="A246" s="378">
        <v>46031</v>
      </c>
      <c r="B246" s="378">
        <v>2</v>
      </c>
      <c r="C246" s="378">
        <v>4</v>
      </c>
      <c r="D246" s="378">
        <v>4</v>
      </c>
      <c r="E246" s="366" t="s">
        <v>696</v>
      </c>
      <c r="F246" s="588">
        <v>329178</v>
      </c>
      <c r="G246" s="588">
        <v>760234</v>
      </c>
      <c r="H246" s="588">
        <f t="shared" si="6"/>
        <v>431056</v>
      </c>
      <c r="I246" s="588">
        <v>1755974</v>
      </c>
      <c r="J246" s="58"/>
      <c r="K246" s="576"/>
      <c r="L246" s="576"/>
      <c r="N246" s="376"/>
    </row>
    <row r="247" spans="1:14" s="380" customFormat="1" ht="14.65" customHeight="1">
      <c r="A247" s="378">
        <v>46041</v>
      </c>
      <c r="B247" s="378">
        <v>2</v>
      </c>
      <c r="C247" s="378">
        <v>4</v>
      </c>
      <c r="D247" s="378">
        <v>4</v>
      </c>
      <c r="E247" s="366" t="s">
        <v>697</v>
      </c>
      <c r="F247" s="587">
        <v>73968</v>
      </c>
      <c r="G247" s="587">
        <v>118114</v>
      </c>
      <c r="H247" s="588">
        <f t="shared" si="6"/>
        <v>44146</v>
      </c>
      <c r="I247" s="587">
        <v>123800</v>
      </c>
      <c r="J247" s="58"/>
      <c r="K247" s="576"/>
      <c r="L247" s="576"/>
      <c r="N247" s="376"/>
    </row>
    <row r="248" spans="1:14" s="380" customFormat="1" ht="14.65" customHeight="1">
      <c r="A248" s="378">
        <v>46051</v>
      </c>
      <c r="B248" s="378">
        <v>2</v>
      </c>
      <c r="C248" s="378">
        <v>4</v>
      </c>
      <c r="D248" s="378">
        <v>4</v>
      </c>
      <c r="E248" s="366" t="s">
        <v>1612</v>
      </c>
      <c r="F248" s="588">
        <v>30000</v>
      </c>
      <c r="G248" s="588">
        <v>54400</v>
      </c>
      <c r="H248" s="588">
        <f t="shared" si="6"/>
        <v>24400</v>
      </c>
      <c r="I248" s="588">
        <v>49500</v>
      </c>
      <c r="J248" s="58"/>
      <c r="K248" s="576"/>
      <c r="L248" s="576"/>
      <c r="N248" s="376"/>
    </row>
    <row r="249" spans="1:14" s="380" customFormat="1" ht="14.65" customHeight="1">
      <c r="A249" s="378">
        <v>46061</v>
      </c>
      <c r="B249" s="378">
        <v>2</v>
      </c>
      <c r="C249" s="378">
        <v>4</v>
      </c>
      <c r="D249" s="378">
        <v>4</v>
      </c>
      <c r="E249" s="366" t="s">
        <v>1613</v>
      </c>
      <c r="F249" s="587">
        <v>5400</v>
      </c>
      <c r="G249" s="587">
        <v>4950</v>
      </c>
      <c r="H249" s="588">
        <f t="shared" si="6"/>
        <v>-450</v>
      </c>
      <c r="I249" s="587">
        <v>6150</v>
      </c>
      <c r="J249" s="58"/>
      <c r="K249" s="576"/>
      <c r="L249" s="576"/>
      <c r="N249" s="376"/>
    </row>
    <row r="250" spans="1:14" s="380" customFormat="1" ht="14.65" customHeight="1">
      <c r="A250" s="378">
        <v>46071</v>
      </c>
      <c r="B250" s="378">
        <v>2</v>
      </c>
      <c r="C250" s="378">
        <v>4</v>
      </c>
      <c r="D250" s="378">
        <v>4</v>
      </c>
      <c r="E250" s="366" t="s">
        <v>700</v>
      </c>
      <c r="F250" s="588">
        <v>60714</v>
      </c>
      <c r="G250" s="588">
        <v>155150</v>
      </c>
      <c r="H250" s="588">
        <f t="shared" si="6"/>
        <v>94436</v>
      </c>
      <c r="I250" s="588">
        <v>39476</v>
      </c>
      <c r="J250" s="58"/>
      <c r="K250" s="576"/>
      <c r="L250" s="576"/>
      <c r="N250" s="376"/>
    </row>
    <row r="251" spans="1:14" s="380" customFormat="1" ht="14.65" customHeight="1">
      <c r="A251" s="378">
        <v>46081</v>
      </c>
      <c r="B251" s="378">
        <v>2</v>
      </c>
      <c r="C251" s="378">
        <v>4</v>
      </c>
      <c r="D251" s="378">
        <v>4</v>
      </c>
      <c r="E251" s="366" t="s">
        <v>1614</v>
      </c>
      <c r="F251" s="587">
        <v>110000</v>
      </c>
      <c r="G251" s="589">
        <v>0</v>
      </c>
      <c r="H251" s="588">
        <f t="shared" si="6"/>
        <v>-110000</v>
      </c>
      <c r="I251" s="589">
        <v>0</v>
      </c>
      <c r="J251" s="58"/>
      <c r="K251" s="576"/>
      <c r="L251" s="576"/>
      <c r="N251" s="376"/>
    </row>
    <row r="252" spans="1:14" s="381" customFormat="1" ht="14.65" customHeight="1">
      <c r="A252" s="656"/>
      <c r="B252" s="656">
        <v>3</v>
      </c>
      <c r="C252" s="656">
        <v>4</v>
      </c>
      <c r="D252" s="656">
        <v>4</v>
      </c>
      <c r="E252" s="648" t="s">
        <v>703</v>
      </c>
      <c r="F252" s="274">
        <f>SUM(F253:F254)</f>
        <v>15000000</v>
      </c>
      <c r="G252" s="274">
        <f>SUM(G253:G254)</f>
        <v>13446257</v>
      </c>
      <c r="H252" s="270">
        <f t="shared" si="6"/>
        <v>-1553743</v>
      </c>
      <c r="I252" s="270">
        <f>SUM(I253:I254)</f>
        <v>14733283</v>
      </c>
      <c r="J252" s="58"/>
      <c r="K252" s="576"/>
      <c r="L252" s="576"/>
      <c r="N252" s="376"/>
    </row>
    <row r="253" spans="1:14" s="380" customFormat="1" ht="14.65" hidden="1" customHeight="1">
      <c r="A253" s="378">
        <v>40201</v>
      </c>
      <c r="B253" s="378">
        <v>3</v>
      </c>
      <c r="C253" s="378">
        <v>4</v>
      </c>
      <c r="D253" s="378">
        <v>4</v>
      </c>
      <c r="E253" s="366" t="s">
        <v>704</v>
      </c>
      <c r="F253" s="273"/>
      <c r="G253" s="273"/>
      <c r="H253" s="271">
        <f t="shared" si="6"/>
        <v>0</v>
      </c>
      <c r="I253" s="271"/>
      <c r="J253" s="58"/>
      <c r="K253" s="576"/>
      <c r="L253" s="576"/>
      <c r="N253" s="376"/>
    </row>
    <row r="254" spans="1:14" s="380" customFormat="1" ht="14.65" customHeight="1">
      <c r="A254" s="378">
        <v>45103</v>
      </c>
      <c r="B254" s="378">
        <v>3</v>
      </c>
      <c r="C254" s="378">
        <v>4</v>
      </c>
      <c r="D254" s="378">
        <v>4</v>
      </c>
      <c r="E254" s="366" t="s">
        <v>706</v>
      </c>
      <c r="F254" s="588">
        <v>15000000</v>
      </c>
      <c r="G254" s="588">
        <v>13446257</v>
      </c>
      <c r="H254" s="588">
        <f t="shared" si="6"/>
        <v>-1553743</v>
      </c>
      <c r="I254" s="588">
        <v>14733283</v>
      </c>
      <c r="J254" s="58"/>
      <c r="K254" s="576"/>
      <c r="L254" s="576"/>
      <c r="N254" s="376"/>
    </row>
    <row r="255" spans="1:14" s="381" customFormat="1" ht="14.65" hidden="1" customHeight="1">
      <c r="A255" s="656"/>
      <c r="B255" s="656"/>
      <c r="C255" s="656">
        <v>5</v>
      </c>
      <c r="D255" s="656">
        <v>4</v>
      </c>
      <c r="E255" s="649" t="s">
        <v>708</v>
      </c>
      <c r="F255" s="274">
        <f>SUM(F256)</f>
        <v>0</v>
      </c>
      <c r="G255" s="274">
        <f>SUM(G256)</f>
        <v>0</v>
      </c>
      <c r="H255" s="270">
        <f t="shared" si="6"/>
        <v>0</v>
      </c>
      <c r="I255" s="270">
        <f>SUM(I256)</f>
        <v>0</v>
      </c>
      <c r="J255" s="58"/>
      <c r="K255" s="576"/>
      <c r="L255" s="576"/>
      <c r="N255" s="376"/>
    </row>
    <row r="256" spans="1:14" s="381" customFormat="1" ht="14.65" hidden="1" customHeight="1">
      <c r="A256" s="656"/>
      <c r="B256" s="656">
        <v>1</v>
      </c>
      <c r="C256" s="656">
        <v>5</v>
      </c>
      <c r="D256" s="656">
        <v>4</v>
      </c>
      <c r="E256" s="648" t="s">
        <v>709</v>
      </c>
      <c r="F256" s="274">
        <f>SUM(F257)</f>
        <v>0</v>
      </c>
      <c r="G256" s="274">
        <f>SUM(G257)</f>
        <v>0</v>
      </c>
      <c r="H256" s="270">
        <f t="shared" si="6"/>
        <v>0</v>
      </c>
      <c r="I256" s="270">
        <f>SUM(I257)</f>
        <v>0</v>
      </c>
      <c r="J256" s="58"/>
      <c r="K256" s="576"/>
      <c r="L256" s="576"/>
      <c r="N256" s="376"/>
    </row>
    <row r="257" spans="1:14" s="380" customFormat="1" ht="14.65" hidden="1" customHeight="1">
      <c r="A257" s="378">
        <v>47011</v>
      </c>
      <c r="B257" s="378">
        <v>1</v>
      </c>
      <c r="C257" s="378">
        <v>5</v>
      </c>
      <c r="D257" s="378">
        <v>4</v>
      </c>
      <c r="E257" s="366" t="s">
        <v>709</v>
      </c>
      <c r="F257" s="273"/>
      <c r="G257" s="273"/>
      <c r="H257" s="271">
        <f t="shared" si="6"/>
        <v>0</v>
      </c>
      <c r="I257" s="271"/>
      <c r="J257" s="58"/>
      <c r="K257" s="576"/>
      <c r="L257" s="576"/>
      <c r="N257" s="376"/>
    </row>
    <row r="258" spans="1:14" s="617" customFormat="1" ht="14.65" customHeight="1">
      <c r="A258" s="656"/>
      <c r="B258" s="656"/>
      <c r="C258" s="656">
        <v>6</v>
      </c>
      <c r="D258" s="656">
        <v>4</v>
      </c>
      <c r="E258" s="648" t="s">
        <v>711</v>
      </c>
      <c r="F258" s="274">
        <f>F259+F266+F269</f>
        <v>724234</v>
      </c>
      <c r="G258" s="274">
        <f>G259+G266+G269</f>
        <v>723808</v>
      </c>
      <c r="H258" s="274">
        <f t="shared" si="6"/>
        <v>-426</v>
      </c>
      <c r="I258" s="274">
        <f>I259+I266+I269</f>
        <v>1135316</v>
      </c>
      <c r="J258" s="62"/>
      <c r="K258" s="577"/>
      <c r="L258" s="577"/>
      <c r="N258" s="618"/>
    </row>
    <row r="259" spans="1:14" s="381" customFormat="1" ht="14.65" customHeight="1">
      <c r="A259" s="656"/>
      <c r="B259" s="656">
        <v>1</v>
      </c>
      <c r="C259" s="656">
        <v>6</v>
      </c>
      <c r="D259" s="656">
        <v>4</v>
      </c>
      <c r="E259" s="648" t="s">
        <v>713</v>
      </c>
      <c r="F259" s="274">
        <f>SUM(F260:F265)</f>
        <v>97572</v>
      </c>
      <c r="G259" s="274">
        <f>SUM(G260:G265)</f>
        <v>252128</v>
      </c>
      <c r="H259" s="270">
        <f t="shared" si="6"/>
        <v>154556</v>
      </c>
      <c r="I259" s="270">
        <f>SUM(I260:I265)</f>
        <v>127917</v>
      </c>
      <c r="J259" s="58"/>
      <c r="K259" s="576"/>
      <c r="L259" s="576"/>
      <c r="N259" s="376"/>
    </row>
    <row r="260" spans="1:14" s="380" customFormat="1" ht="14.65" hidden="1" customHeight="1">
      <c r="A260" s="378">
        <v>40201</v>
      </c>
      <c r="B260" s="378">
        <v>1</v>
      </c>
      <c r="C260" s="378">
        <v>6</v>
      </c>
      <c r="D260" s="378">
        <v>4</v>
      </c>
      <c r="E260" s="366" t="s">
        <v>704</v>
      </c>
      <c r="F260" s="273">
        <v>0</v>
      </c>
      <c r="G260" s="273">
        <v>0</v>
      </c>
      <c r="H260" s="272">
        <f t="shared" si="6"/>
        <v>0</v>
      </c>
      <c r="I260" s="273">
        <v>0</v>
      </c>
      <c r="J260" s="58"/>
      <c r="K260" s="576"/>
      <c r="L260" s="576"/>
      <c r="N260" s="376"/>
    </row>
    <row r="261" spans="1:14" s="380" customFormat="1" ht="14.65" customHeight="1">
      <c r="A261" s="378">
        <v>48011</v>
      </c>
      <c r="B261" s="378">
        <v>1</v>
      </c>
      <c r="C261" s="378">
        <v>6</v>
      </c>
      <c r="D261" s="378">
        <v>4</v>
      </c>
      <c r="E261" s="366" t="s">
        <v>714</v>
      </c>
      <c r="F261" s="587">
        <v>1036</v>
      </c>
      <c r="G261" s="587">
        <v>18330</v>
      </c>
      <c r="H261" s="271">
        <f t="shared" si="6"/>
        <v>17294</v>
      </c>
      <c r="I261" s="587">
        <v>755</v>
      </c>
      <c r="J261" s="58"/>
      <c r="K261" s="576"/>
      <c r="L261" s="576"/>
      <c r="N261" s="376"/>
    </row>
    <row r="262" spans="1:14" s="380" customFormat="1" ht="14.65" customHeight="1">
      <c r="A262" s="378">
        <v>48012</v>
      </c>
      <c r="B262" s="378">
        <v>1</v>
      </c>
      <c r="C262" s="378">
        <v>6</v>
      </c>
      <c r="D262" s="378">
        <v>4</v>
      </c>
      <c r="E262" s="366" t="s">
        <v>715</v>
      </c>
      <c r="F262" s="588">
        <v>66036</v>
      </c>
      <c r="G262" s="588">
        <v>167074</v>
      </c>
      <c r="H262" s="271">
        <f t="shared" si="6"/>
        <v>101038</v>
      </c>
      <c r="I262" s="588">
        <v>67508</v>
      </c>
      <c r="J262" s="58"/>
      <c r="K262" s="576"/>
      <c r="L262" s="576"/>
      <c r="N262" s="376"/>
    </row>
    <row r="263" spans="1:14" s="380" customFormat="1" ht="14.65" customHeight="1">
      <c r="A263" s="378">
        <v>48013</v>
      </c>
      <c r="B263" s="378">
        <v>1</v>
      </c>
      <c r="C263" s="378">
        <v>6</v>
      </c>
      <c r="D263" s="378">
        <v>4</v>
      </c>
      <c r="E263" s="366" t="s">
        <v>717</v>
      </c>
      <c r="F263" s="589">
        <v>0</v>
      </c>
      <c r="G263" s="587">
        <v>500</v>
      </c>
      <c r="H263" s="271">
        <f t="shared" si="6"/>
        <v>500</v>
      </c>
      <c r="I263" s="587">
        <v>2001</v>
      </c>
      <c r="J263" s="58"/>
      <c r="K263" s="576"/>
      <c r="L263" s="576"/>
      <c r="N263" s="376"/>
    </row>
    <row r="264" spans="1:14" s="380" customFormat="1" ht="14.65" customHeight="1">
      <c r="A264" s="378">
        <v>48014</v>
      </c>
      <c r="B264" s="378">
        <v>1</v>
      </c>
      <c r="C264" s="378">
        <v>6</v>
      </c>
      <c r="D264" s="378">
        <v>4</v>
      </c>
      <c r="E264" s="366" t="s">
        <v>719</v>
      </c>
      <c r="F264" s="588">
        <v>20000</v>
      </c>
      <c r="G264" s="588">
        <v>63470</v>
      </c>
      <c r="H264" s="271">
        <f t="shared" si="6"/>
        <v>43470</v>
      </c>
      <c r="I264" s="588">
        <v>54884</v>
      </c>
      <c r="J264" s="58"/>
      <c r="K264" s="576"/>
      <c r="L264" s="576"/>
      <c r="N264" s="376"/>
    </row>
    <row r="265" spans="1:14" s="380" customFormat="1" ht="14.65" customHeight="1">
      <c r="A265" s="378">
        <v>48015</v>
      </c>
      <c r="B265" s="378">
        <v>1</v>
      </c>
      <c r="C265" s="378">
        <v>6</v>
      </c>
      <c r="D265" s="378">
        <v>4</v>
      </c>
      <c r="E265" s="366" t="s">
        <v>765</v>
      </c>
      <c r="F265" s="587">
        <v>10500</v>
      </c>
      <c r="G265" s="587">
        <v>2754</v>
      </c>
      <c r="H265" s="271">
        <f t="shared" si="6"/>
        <v>-7746</v>
      </c>
      <c r="I265" s="587">
        <v>2769</v>
      </c>
      <c r="J265" s="58"/>
      <c r="K265" s="576"/>
      <c r="L265" s="576"/>
      <c r="N265" s="376"/>
    </row>
    <row r="266" spans="1:14" s="381" customFormat="1" ht="14.65" customHeight="1">
      <c r="A266" s="656"/>
      <c r="B266" s="656">
        <v>2</v>
      </c>
      <c r="C266" s="656">
        <v>6</v>
      </c>
      <c r="D266" s="656">
        <v>4</v>
      </c>
      <c r="E266" s="648" t="s">
        <v>723</v>
      </c>
      <c r="F266" s="655">
        <f>F267+F268</f>
        <v>0</v>
      </c>
      <c r="G266" s="655">
        <f>G267+G268</f>
        <v>0</v>
      </c>
      <c r="H266" s="655">
        <f t="shared" si="6"/>
        <v>0</v>
      </c>
      <c r="I266" s="274">
        <f>I267+I268</f>
        <v>280160</v>
      </c>
      <c r="J266" s="58"/>
      <c r="K266" s="576"/>
      <c r="L266" s="576"/>
      <c r="N266" s="376"/>
    </row>
    <row r="267" spans="1:14" s="380" customFormat="1" ht="14.65" customHeight="1">
      <c r="A267" s="378">
        <v>48101</v>
      </c>
      <c r="B267" s="378">
        <v>2</v>
      </c>
      <c r="C267" s="378">
        <v>6</v>
      </c>
      <c r="D267" s="378">
        <v>4</v>
      </c>
      <c r="E267" s="366" t="s">
        <v>2652</v>
      </c>
      <c r="F267" s="589">
        <v>0</v>
      </c>
      <c r="G267" s="589">
        <v>0</v>
      </c>
      <c r="H267" s="589">
        <f t="shared" si="6"/>
        <v>0</v>
      </c>
      <c r="I267" s="588">
        <v>49960</v>
      </c>
      <c r="J267" s="58"/>
      <c r="K267" s="576"/>
      <c r="L267" s="576"/>
      <c r="N267" s="376"/>
    </row>
    <row r="268" spans="1:14" s="380" customFormat="1" ht="14.65" customHeight="1">
      <c r="A268" s="378">
        <v>48102</v>
      </c>
      <c r="B268" s="378">
        <v>2</v>
      </c>
      <c r="C268" s="378">
        <v>6</v>
      </c>
      <c r="D268" s="378">
        <v>4</v>
      </c>
      <c r="E268" s="366" t="s">
        <v>2544</v>
      </c>
      <c r="F268" s="589">
        <v>0</v>
      </c>
      <c r="G268" s="589">
        <v>0</v>
      </c>
      <c r="H268" s="589">
        <f t="shared" si="6"/>
        <v>0</v>
      </c>
      <c r="I268" s="587">
        <v>230200</v>
      </c>
      <c r="J268" s="58"/>
      <c r="K268" s="576"/>
      <c r="L268" s="576"/>
      <c r="N268" s="376"/>
    </row>
    <row r="269" spans="1:14" s="381" customFormat="1" ht="14.65" customHeight="1">
      <c r="A269" s="656"/>
      <c r="B269" s="656">
        <v>3</v>
      </c>
      <c r="C269" s="656">
        <v>6</v>
      </c>
      <c r="D269" s="656">
        <v>4</v>
      </c>
      <c r="E269" s="648" t="s">
        <v>726</v>
      </c>
      <c r="F269" s="274">
        <f>SUM(F270)</f>
        <v>626662</v>
      </c>
      <c r="G269" s="274">
        <f>SUM(G270)</f>
        <v>471680</v>
      </c>
      <c r="H269" s="274">
        <f t="shared" si="6"/>
        <v>-154982</v>
      </c>
      <c r="I269" s="270">
        <f>SUM(I270)</f>
        <v>727239</v>
      </c>
      <c r="J269" s="58"/>
      <c r="K269" s="576"/>
      <c r="L269" s="576"/>
      <c r="N269" s="376"/>
    </row>
    <row r="270" spans="1:14" s="380" customFormat="1" ht="14.65" customHeight="1">
      <c r="A270" s="378">
        <v>48501</v>
      </c>
      <c r="B270" s="378">
        <v>3</v>
      </c>
      <c r="C270" s="378">
        <v>6</v>
      </c>
      <c r="D270" s="378">
        <v>4</v>
      </c>
      <c r="E270" s="366" t="s">
        <v>726</v>
      </c>
      <c r="F270" s="588">
        <v>626662</v>
      </c>
      <c r="G270" s="588">
        <v>471680</v>
      </c>
      <c r="H270" s="271">
        <f t="shared" si="6"/>
        <v>-154982</v>
      </c>
      <c r="I270" s="588">
        <v>727239</v>
      </c>
      <c r="J270" s="58"/>
      <c r="K270" s="576"/>
      <c r="L270" s="576"/>
      <c r="N270" s="376"/>
    </row>
    <row r="271" spans="1:14" s="381" customFormat="1" ht="14.65" customHeight="1">
      <c r="A271" s="656"/>
      <c r="B271" s="656"/>
      <c r="C271" s="656">
        <v>7</v>
      </c>
      <c r="D271" s="656">
        <v>4</v>
      </c>
      <c r="E271" s="648" t="s">
        <v>730</v>
      </c>
      <c r="F271" s="270">
        <f>SUM(F272,F284,F297)</f>
        <v>40031006</v>
      </c>
      <c r="G271" s="270">
        <f>SUM(G272,G284,G297)</f>
        <v>31964389</v>
      </c>
      <c r="H271" s="270">
        <f t="shared" si="6"/>
        <v>-8066617</v>
      </c>
      <c r="I271" s="270">
        <f>SUM(I272,I284,I297)</f>
        <v>39329204</v>
      </c>
      <c r="J271" s="58"/>
      <c r="K271" s="576"/>
      <c r="L271" s="576"/>
      <c r="N271" s="376"/>
    </row>
    <row r="272" spans="1:14" s="381" customFormat="1" ht="14.65" customHeight="1">
      <c r="A272" s="656"/>
      <c r="B272" s="656">
        <v>1</v>
      </c>
      <c r="C272" s="656">
        <v>7</v>
      </c>
      <c r="D272" s="656">
        <v>4</v>
      </c>
      <c r="E272" s="648" t="s">
        <v>732</v>
      </c>
      <c r="F272" s="270">
        <f>SUM(F273:F283)</f>
        <v>30735227</v>
      </c>
      <c r="G272" s="270">
        <f>SUM(G273:G283)</f>
        <v>20155945</v>
      </c>
      <c r="H272" s="270">
        <f t="shared" si="6"/>
        <v>-10579282</v>
      </c>
      <c r="I272" s="270">
        <f>SUM(I273:I283)</f>
        <v>25009103</v>
      </c>
      <c r="J272" s="58"/>
      <c r="K272" s="576"/>
      <c r="L272" s="576"/>
      <c r="N272" s="376"/>
    </row>
    <row r="273" spans="1:14" s="380" customFormat="1" ht="14.65" customHeight="1">
      <c r="A273" s="378">
        <v>49011</v>
      </c>
      <c r="B273" s="378">
        <v>1</v>
      </c>
      <c r="C273" s="378">
        <v>7</v>
      </c>
      <c r="D273" s="378">
        <v>4</v>
      </c>
      <c r="E273" s="366" t="s">
        <v>735</v>
      </c>
      <c r="F273" s="587">
        <v>996503</v>
      </c>
      <c r="G273" s="587">
        <v>1002937</v>
      </c>
      <c r="H273" s="271">
        <f t="shared" si="6"/>
        <v>6434</v>
      </c>
      <c r="I273" s="587">
        <v>1596634</v>
      </c>
      <c r="J273" s="58"/>
      <c r="K273" s="576"/>
      <c r="L273" s="576"/>
      <c r="N273" s="376"/>
    </row>
    <row r="274" spans="1:14" s="380" customFormat="1" ht="14.65" customHeight="1">
      <c r="A274" s="378">
        <v>49021</v>
      </c>
      <c r="B274" s="378">
        <v>1</v>
      </c>
      <c r="C274" s="378">
        <v>7</v>
      </c>
      <c r="D274" s="378">
        <v>4</v>
      </c>
      <c r="E274" s="366" t="s">
        <v>737</v>
      </c>
      <c r="F274" s="588">
        <v>525000</v>
      </c>
      <c r="G274" s="588">
        <v>380693</v>
      </c>
      <c r="H274" s="271">
        <f t="shared" ref="H274:H299" si="8">G274-F274</f>
        <v>-144307</v>
      </c>
      <c r="I274" s="588">
        <v>2787376</v>
      </c>
      <c r="J274" s="58"/>
      <c r="K274" s="576"/>
      <c r="L274" s="576"/>
      <c r="N274" s="376"/>
    </row>
    <row r="275" spans="1:14" s="449" customFormat="1" ht="14.65" customHeight="1">
      <c r="A275" s="378">
        <v>49022</v>
      </c>
      <c r="B275" s="378">
        <v>1</v>
      </c>
      <c r="C275" s="378">
        <v>7</v>
      </c>
      <c r="D275" s="378">
        <v>4</v>
      </c>
      <c r="E275" s="366" t="s">
        <v>1615</v>
      </c>
      <c r="F275" s="587">
        <v>1891000</v>
      </c>
      <c r="G275" s="587">
        <v>2156564</v>
      </c>
      <c r="H275" s="271">
        <f t="shared" si="8"/>
        <v>265564</v>
      </c>
      <c r="I275" s="587">
        <v>1287947</v>
      </c>
      <c r="J275" s="58"/>
      <c r="K275" s="576"/>
      <c r="L275" s="576"/>
      <c r="N275" s="450"/>
    </row>
    <row r="276" spans="1:14" s="380" customFormat="1" ht="14.65" customHeight="1">
      <c r="A276" s="378">
        <v>49031</v>
      </c>
      <c r="B276" s="378">
        <v>1</v>
      </c>
      <c r="C276" s="378">
        <v>7</v>
      </c>
      <c r="D276" s="378">
        <v>4</v>
      </c>
      <c r="E276" s="366" t="s">
        <v>739</v>
      </c>
      <c r="F276" s="588">
        <v>40000</v>
      </c>
      <c r="G276" s="588">
        <v>116243</v>
      </c>
      <c r="H276" s="271">
        <f t="shared" si="8"/>
        <v>76243</v>
      </c>
      <c r="I276" s="588">
        <v>107770</v>
      </c>
      <c r="J276" s="58"/>
      <c r="K276" s="576"/>
      <c r="L276" s="576"/>
      <c r="N276" s="376"/>
    </row>
    <row r="277" spans="1:14" s="380" customFormat="1" ht="14.65" customHeight="1">
      <c r="A277" s="378">
        <v>49051</v>
      </c>
      <c r="B277" s="378">
        <v>1</v>
      </c>
      <c r="C277" s="378">
        <v>7</v>
      </c>
      <c r="D277" s="378">
        <v>4</v>
      </c>
      <c r="E277" s="366" t="s">
        <v>741</v>
      </c>
      <c r="F277" s="587">
        <v>57895</v>
      </c>
      <c r="G277" s="587">
        <v>33757</v>
      </c>
      <c r="H277" s="271">
        <f t="shared" si="8"/>
        <v>-24138</v>
      </c>
      <c r="I277" s="587">
        <v>60565</v>
      </c>
      <c r="J277" s="58"/>
      <c r="K277" s="576"/>
      <c r="L277" s="576"/>
      <c r="N277" s="376"/>
    </row>
    <row r="278" spans="1:14" s="380" customFormat="1" ht="14.65" customHeight="1">
      <c r="A278" s="378">
        <v>49052</v>
      </c>
      <c r="B278" s="378">
        <v>1</v>
      </c>
      <c r="C278" s="378">
        <v>7</v>
      </c>
      <c r="D278" s="378">
        <v>4</v>
      </c>
      <c r="E278" s="366" t="s">
        <v>743</v>
      </c>
      <c r="F278" s="588">
        <v>153829</v>
      </c>
      <c r="G278" s="588">
        <v>111530</v>
      </c>
      <c r="H278" s="271">
        <f t="shared" si="8"/>
        <v>-42299</v>
      </c>
      <c r="I278" s="588">
        <v>117308</v>
      </c>
      <c r="J278" s="58"/>
      <c r="K278" s="576"/>
      <c r="L278" s="576"/>
      <c r="N278" s="376"/>
    </row>
    <row r="279" spans="1:14" s="380" customFormat="1" ht="14.65" customHeight="1">
      <c r="A279" s="378">
        <v>49053</v>
      </c>
      <c r="B279" s="378">
        <v>1</v>
      </c>
      <c r="C279" s="378">
        <v>7</v>
      </c>
      <c r="D279" s="378">
        <v>4</v>
      </c>
      <c r="E279" s="366" t="s">
        <v>1616</v>
      </c>
      <c r="F279" s="587">
        <v>15000000</v>
      </c>
      <c r="G279" s="587">
        <v>10968914</v>
      </c>
      <c r="H279" s="271">
        <f t="shared" si="8"/>
        <v>-4031086</v>
      </c>
      <c r="I279" s="587">
        <v>11630344</v>
      </c>
      <c r="J279" s="58"/>
      <c r="K279" s="576"/>
      <c r="L279" s="576"/>
      <c r="N279" s="376"/>
    </row>
    <row r="280" spans="1:14" s="380" customFormat="1" ht="14.65" customHeight="1">
      <c r="A280" s="378">
        <v>49061</v>
      </c>
      <c r="B280" s="378">
        <v>1</v>
      </c>
      <c r="C280" s="378">
        <v>7</v>
      </c>
      <c r="D280" s="378">
        <v>4</v>
      </c>
      <c r="E280" s="366" t="s">
        <v>745</v>
      </c>
      <c r="F280" s="588">
        <v>4521000</v>
      </c>
      <c r="G280" s="588">
        <v>481816</v>
      </c>
      <c r="H280" s="271">
        <f t="shared" si="8"/>
        <v>-4039184</v>
      </c>
      <c r="I280" s="588">
        <v>2537518</v>
      </c>
      <c r="J280" s="58"/>
      <c r="K280" s="576"/>
      <c r="L280" s="576"/>
      <c r="N280" s="376"/>
    </row>
    <row r="281" spans="1:14" s="380" customFormat="1" ht="14.65" customHeight="1">
      <c r="A281" s="378">
        <v>49071</v>
      </c>
      <c r="B281" s="378">
        <v>1</v>
      </c>
      <c r="C281" s="378">
        <v>7</v>
      </c>
      <c r="D281" s="378">
        <v>4</v>
      </c>
      <c r="E281" s="366" t="s">
        <v>2626</v>
      </c>
      <c r="F281" s="589">
        <v>0</v>
      </c>
      <c r="G281" s="587">
        <v>34224</v>
      </c>
      <c r="H281" s="271">
        <f t="shared" si="8"/>
        <v>34224</v>
      </c>
      <c r="I281" s="587">
        <v>97842</v>
      </c>
      <c r="J281" s="58"/>
      <c r="K281" s="576"/>
      <c r="L281" s="576"/>
      <c r="N281" s="376"/>
    </row>
    <row r="282" spans="1:14" s="380" customFormat="1" ht="14.65" customHeight="1">
      <c r="A282" s="378">
        <v>49081</v>
      </c>
      <c r="B282" s="378">
        <v>1</v>
      </c>
      <c r="C282" s="378">
        <v>7</v>
      </c>
      <c r="D282" s="378">
        <v>4</v>
      </c>
      <c r="E282" s="366" t="s">
        <v>1617</v>
      </c>
      <c r="F282" s="588">
        <v>5050000</v>
      </c>
      <c r="G282" s="588">
        <v>3102702</v>
      </c>
      <c r="H282" s="271">
        <f t="shared" si="8"/>
        <v>-1947298</v>
      </c>
      <c r="I282" s="588">
        <v>4036721</v>
      </c>
      <c r="J282" s="58"/>
      <c r="K282" s="576"/>
      <c r="L282" s="576"/>
      <c r="N282" s="376"/>
    </row>
    <row r="283" spans="1:14" s="380" customFormat="1" ht="14.65" customHeight="1">
      <c r="A283" s="378">
        <v>49082</v>
      </c>
      <c r="B283" s="378">
        <v>1</v>
      </c>
      <c r="C283" s="378">
        <v>7</v>
      </c>
      <c r="D283" s="378">
        <v>4</v>
      </c>
      <c r="E283" s="366" t="s">
        <v>1618</v>
      </c>
      <c r="F283" s="587">
        <v>2500000</v>
      </c>
      <c r="G283" s="587">
        <v>1766565</v>
      </c>
      <c r="H283" s="271">
        <f t="shared" si="8"/>
        <v>-733435</v>
      </c>
      <c r="I283" s="587">
        <v>749078</v>
      </c>
      <c r="J283" s="58"/>
      <c r="K283" s="576"/>
      <c r="L283" s="576"/>
      <c r="N283" s="376"/>
    </row>
    <row r="284" spans="1:14" s="381" customFormat="1" ht="14.65" customHeight="1">
      <c r="A284" s="656"/>
      <c r="B284" s="656">
        <v>2</v>
      </c>
      <c r="C284" s="656">
        <v>7</v>
      </c>
      <c r="D284" s="656">
        <v>4</v>
      </c>
      <c r="E284" s="648" t="s">
        <v>748</v>
      </c>
      <c r="F284" s="274">
        <f>SUM(F285:F296)</f>
        <v>6420779</v>
      </c>
      <c r="G284" s="274">
        <f>SUM(G285:G296)</f>
        <v>7936886</v>
      </c>
      <c r="H284" s="270">
        <f t="shared" si="8"/>
        <v>1516107</v>
      </c>
      <c r="I284" s="270">
        <f>SUM(I285:I296)</f>
        <v>6414365</v>
      </c>
      <c r="J284" s="58"/>
      <c r="K284" s="576"/>
      <c r="L284" s="576"/>
      <c r="N284" s="376"/>
    </row>
    <row r="285" spans="1:14" s="380" customFormat="1" ht="14.65" hidden="1" customHeight="1">
      <c r="A285" s="378">
        <v>31012</v>
      </c>
      <c r="B285" s="378">
        <v>2</v>
      </c>
      <c r="C285" s="378">
        <v>7</v>
      </c>
      <c r="D285" s="378">
        <v>4</v>
      </c>
      <c r="E285" s="366" t="s">
        <v>750</v>
      </c>
      <c r="F285" s="588"/>
      <c r="G285" s="588"/>
      <c r="H285" s="588">
        <f t="shared" si="8"/>
        <v>0</v>
      </c>
      <c r="I285" s="588">
        <v>0</v>
      </c>
      <c r="J285" s="58"/>
      <c r="K285" s="576"/>
      <c r="L285" s="576"/>
      <c r="N285" s="376"/>
    </row>
    <row r="286" spans="1:14" s="380" customFormat="1" ht="14.65" hidden="1" customHeight="1">
      <c r="A286" s="378">
        <v>49042</v>
      </c>
      <c r="B286" s="378">
        <v>2</v>
      </c>
      <c r="C286" s="378">
        <v>7</v>
      </c>
      <c r="D286" s="378">
        <v>4</v>
      </c>
      <c r="E286" s="366" t="s">
        <v>1619</v>
      </c>
      <c r="F286" s="273"/>
      <c r="G286" s="273"/>
      <c r="H286" s="271">
        <f t="shared" si="8"/>
        <v>0</v>
      </c>
      <c r="I286" s="273"/>
      <c r="J286" s="58"/>
      <c r="K286" s="576"/>
      <c r="L286" s="576"/>
      <c r="N286" s="376"/>
    </row>
    <row r="287" spans="1:14" s="380" customFormat="1" ht="14.65" hidden="1" customHeight="1">
      <c r="A287" s="378">
        <v>49062</v>
      </c>
      <c r="B287" s="378">
        <v>2</v>
      </c>
      <c r="C287" s="378">
        <v>7</v>
      </c>
      <c r="D287" s="378">
        <v>4</v>
      </c>
      <c r="E287" s="652" t="s">
        <v>770</v>
      </c>
      <c r="F287" s="273"/>
      <c r="G287" s="273"/>
      <c r="H287" s="271">
        <f t="shared" si="8"/>
        <v>0</v>
      </c>
      <c r="I287" s="273"/>
      <c r="J287" s="58"/>
      <c r="K287" s="576"/>
      <c r="L287" s="576"/>
      <c r="N287" s="376"/>
    </row>
    <row r="288" spans="1:14" s="380" customFormat="1" ht="14.65" customHeight="1">
      <c r="A288" s="378">
        <v>49901</v>
      </c>
      <c r="B288" s="378">
        <v>2</v>
      </c>
      <c r="C288" s="378">
        <v>7</v>
      </c>
      <c r="D288" s="378">
        <v>4</v>
      </c>
      <c r="E288" s="366" t="s">
        <v>752</v>
      </c>
      <c r="F288" s="589">
        <v>0</v>
      </c>
      <c r="G288" s="587">
        <v>174</v>
      </c>
      <c r="H288" s="272">
        <f t="shared" si="8"/>
        <v>174</v>
      </c>
      <c r="I288" s="587">
        <v>267</v>
      </c>
      <c r="J288" s="58"/>
      <c r="K288" s="576"/>
      <c r="L288" s="576"/>
      <c r="N288" s="376"/>
    </row>
    <row r="289" spans="1:14" s="380" customFormat="1" ht="14.65" customHeight="1">
      <c r="A289" s="378">
        <v>49902</v>
      </c>
      <c r="B289" s="378">
        <v>2</v>
      </c>
      <c r="C289" s="378">
        <v>7</v>
      </c>
      <c r="D289" s="378">
        <v>4</v>
      </c>
      <c r="E289" s="366" t="s">
        <v>754</v>
      </c>
      <c r="F289" s="588">
        <v>590000</v>
      </c>
      <c r="G289" s="588">
        <v>159892</v>
      </c>
      <c r="H289" s="271">
        <f t="shared" si="8"/>
        <v>-430108</v>
      </c>
      <c r="I289" s="588">
        <v>107381</v>
      </c>
      <c r="J289" s="58"/>
      <c r="K289" s="576"/>
      <c r="L289" s="576"/>
      <c r="N289" s="376"/>
    </row>
    <row r="290" spans="1:14" s="380" customFormat="1" ht="14.65" customHeight="1">
      <c r="A290" s="378">
        <v>49903</v>
      </c>
      <c r="B290" s="378">
        <v>2</v>
      </c>
      <c r="C290" s="378">
        <v>7</v>
      </c>
      <c r="D290" s="378">
        <v>4</v>
      </c>
      <c r="E290" s="366" t="s">
        <v>1620</v>
      </c>
      <c r="F290" s="587">
        <v>149000</v>
      </c>
      <c r="G290" s="587">
        <v>7793</v>
      </c>
      <c r="H290" s="271">
        <f t="shared" si="8"/>
        <v>-141207</v>
      </c>
      <c r="I290" s="587">
        <v>10059</v>
      </c>
      <c r="J290" s="58"/>
      <c r="K290" s="576"/>
      <c r="L290" s="576"/>
      <c r="N290" s="376"/>
    </row>
    <row r="291" spans="1:14" s="380" customFormat="1" ht="14.65" hidden="1" customHeight="1">
      <c r="A291" s="378">
        <v>49905</v>
      </c>
      <c r="B291" s="378">
        <v>2</v>
      </c>
      <c r="C291" s="378">
        <v>7</v>
      </c>
      <c r="D291" s="378">
        <v>4</v>
      </c>
      <c r="E291" s="366" t="s">
        <v>757</v>
      </c>
      <c r="F291" s="588"/>
      <c r="G291" s="588"/>
      <c r="H291" s="271">
        <f t="shared" si="8"/>
        <v>0</v>
      </c>
      <c r="I291" s="588">
        <v>0</v>
      </c>
      <c r="J291" s="58"/>
      <c r="K291" s="576"/>
      <c r="L291" s="576"/>
      <c r="N291" s="376"/>
    </row>
    <row r="292" spans="1:14" s="380" customFormat="1" ht="14.65" customHeight="1">
      <c r="A292" s="378">
        <v>49906</v>
      </c>
      <c r="B292" s="378">
        <v>2</v>
      </c>
      <c r="C292" s="378">
        <v>7</v>
      </c>
      <c r="D292" s="378">
        <v>4</v>
      </c>
      <c r="E292" s="366" t="s">
        <v>1621</v>
      </c>
      <c r="F292" s="587">
        <v>1462500</v>
      </c>
      <c r="G292" s="587">
        <v>653331</v>
      </c>
      <c r="H292" s="271">
        <f t="shared" si="8"/>
        <v>-809169</v>
      </c>
      <c r="I292" s="587">
        <v>1021626</v>
      </c>
      <c r="J292" s="58"/>
      <c r="K292" s="576"/>
      <c r="L292" s="576"/>
      <c r="N292" s="376"/>
    </row>
    <row r="293" spans="1:14" s="380" customFormat="1" ht="14.65" customHeight="1">
      <c r="A293" s="378">
        <v>49913</v>
      </c>
      <c r="B293" s="378">
        <v>2</v>
      </c>
      <c r="C293" s="378">
        <v>7</v>
      </c>
      <c r="D293" s="378">
        <v>4</v>
      </c>
      <c r="E293" s="366" t="s">
        <v>1622</v>
      </c>
      <c r="F293" s="589">
        <v>0</v>
      </c>
      <c r="G293" s="588">
        <v>151333</v>
      </c>
      <c r="H293" s="271">
        <f t="shared" si="8"/>
        <v>151333</v>
      </c>
      <c r="I293" s="588">
        <v>338717</v>
      </c>
      <c r="J293" s="58"/>
      <c r="K293" s="576"/>
      <c r="L293" s="576"/>
      <c r="N293" s="376"/>
    </row>
    <row r="294" spans="1:14" s="380" customFormat="1" ht="14.65" customHeight="1">
      <c r="A294" s="378">
        <v>49914</v>
      </c>
      <c r="B294" s="378">
        <v>2</v>
      </c>
      <c r="C294" s="378">
        <v>7</v>
      </c>
      <c r="D294" s="378">
        <v>4</v>
      </c>
      <c r="E294" s="366" t="s">
        <v>1623</v>
      </c>
      <c r="F294" s="589">
        <v>0</v>
      </c>
      <c r="G294" s="587">
        <v>504673</v>
      </c>
      <c r="H294" s="271">
        <f t="shared" si="8"/>
        <v>504673</v>
      </c>
      <c r="I294" s="587">
        <v>627109</v>
      </c>
      <c r="J294" s="58"/>
      <c r="K294" s="576"/>
      <c r="L294" s="576"/>
      <c r="N294" s="376"/>
    </row>
    <row r="295" spans="1:14" s="380" customFormat="1" ht="14.65" customHeight="1">
      <c r="A295" s="378">
        <v>49919</v>
      </c>
      <c r="B295" s="378">
        <v>2</v>
      </c>
      <c r="C295" s="378">
        <v>7</v>
      </c>
      <c r="D295" s="378">
        <v>4</v>
      </c>
      <c r="E295" s="366" t="s">
        <v>1624</v>
      </c>
      <c r="F295" s="588">
        <v>151000</v>
      </c>
      <c r="G295" s="588">
        <v>70939</v>
      </c>
      <c r="H295" s="272">
        <f t="shared" si="8"/>
        <v>-80061</v>
      </c>
      <c r="I295" s="588">
        <v>56272</v>
      </c>
      <c r="J295" s="58"/>
      <c r="K295" s="576"/>
      <c r="L295" s="576"/>
      <c r="N295" s="376"/>
    </row>
    <row r="296" spans="1:14" s="380" customFormat="1" ht="14.65" customHeight="1">
      <c r="A296" s="378">
        <v>49999</v>
      </c>
      <c r="B296" s="378">
        <v>2</v>
      </c>
      <c r="C296" s="378">
        <v>7</v>
      </c>
      <c r="D296" s="378">
        <v>4</v>
      </c>
      <c r="E296" s="366" t="s">
        <v>759</v>
      </c>
      <c r="F296" s="587">
        <v>4068279</v>
      </c>
      <c r="G296" s="587">
        <v>6388751</v>
      </c>
      <c r="H296" s="271">
        <f t="shared" si="8"/>
        <v>2320472</v>
      </c>
      <c r="I296" s="587">
        <v>4252934</v>
      </c>
      <c r="J296" s="58"/>
      <c r="K296" s="576"/>
      <c r="L296" s="576"/>
      <c r="N296" s="376"/>
    </row>
    <row r="297" spans="1:14" s="381" customFormat="1" ht="14.65" customHeight="1">
      <c r="A297" s="656"/>
      <c r="B297" s="656">
        <v>3</v>
      </c>
      <c r="C297" s="656">
        <v>7</v>
      </c>
      <c r="D297" s="656">
        <v>4</v>
      </c>
      <c r="E297" s="648" t="s">
        <v>1625</v>
      </c>
      <c r="F297" s="274">
        <f>SUM(F298:F299)</f>
        <v>2875000</v>
      </c>
      <c r="G297" s="274">
        <f>SUM(G298:G299)</f>
        <v>3871558</v>
      </c>
      <c r="H297" s="270">
        <f t="shared" si="8"/>
        <v>996558</v>
      </c>
      <c r="I297" s="270">
        <f>SUM(I298:I299)</f>
        <v>7905736</v>
      </c>
      <c r="J297" s="58"/>
      <c r="K297" s="576"/>
      <c r="L297" s="576"/>
      <c r="N297" s="376"/>
    </row>
    <row r="298" spans="1:14" s="380" customFormat="1" ht="14.65" hidden="1" customHeight="1">
      <c r="A298" s="378">
        <v>49907</v>
      </c>
      <c r="B298" s="378">
        <v>3</v>
      </c>
      <c r="C298" s="378">
        <v>7</v>
      </c>
      <c r="D298" s="378">
        <v>4</v>
      </c>
      <c r="E298" s="366" t="s">
        <v>1626</v>
      </c>
      <c r="F298" s="273"/>
      <c r="G298" s="273"/>
      <c r="H298" s="271">
        <f t="shared" si="8"/>
        <v>0</v>
      </c>
      <c r="I298" s="271"/>
      <c r="J298" s="58"/>
      <c r="K298" s="576"/>
      <c r="L298" s="576"/>
      <c r="N298" s="376"/>
    </row>
    <row r="299" spans="1:14" s="380" customFormat="1" ht="14.65" customHeight="1">
      <c r="A299" s="378">
        <v>49908</v>
      </c>
      <c r="B299" s="378">
        <v>3</v>
      </c>
      <c r="C299" s="378">
        <v>7</v>
      </c>
      <c r="D299" s="378">
        <v>4</v>
      </c>
      <c r="E299" s="366" t="s">
        <v>1627</v>
      </c>
      <c r="F299" s="592">
        <v>2875000</v>
      </c>
      <c r="G299" s="592">
        <v>3871558</v>
      </c>
      <c r="H299" s="271">
        <f t="shared" si="8"/>
        <v>996558</v>
      </c>
      <c r="I299" s="592">
        <v>7905736</v>
      </c>
      <c r="J299" s="58"/>
      <c r="K299" s="576"/>
      <c r="L299" s="576"/>
      <c r="N299" s="376"/>
    </row>
    <row r="300" spans="1:14" s="380" customFormat="1" ht="16.149999999999999" customHeight="1" thickBot="1">
      <c r="A300" s="728" t="s">
        <v>1628</v>
      </c>
      <c r="B300" s="729"/>
      <c r="C300" s="729"/>
      <c r="D300" s="729"/>
      <c r="E300" s="729"/>
      <c r="F300" s="277">
        <f>F271+F258+F232+F141+F18+F5</f>
        <v>3103386000</v>
      </c>
      <c r="G300" s="277">
        <f>G271+G258+G255+G232+G141+G18+G5</f>
        <v>3195971301</v>
      </c>
      <c r="H300" s="277">
        <f>H271+H258+H255+H232+H141+H18+H5</f>
        <v>92585301</v>
      </c>
      <c r="I300" s="277">
        <f>I271+I258+I255+I232+I141+I18+I5</f>
        <v>3543853183</v>
      </c>
      <c r="J300" s="58"/>
      <c r="K300" s="576"/>
      <c r="L300" s="576"/>
    </row>
    <row r="301" spans="1:14" s="380" customFormat="1" ht="13.5" thickTop="1">
      <c r="A301" s="444"/>
      <c r="B301" s="445"/>
      <c r="C301" s="445"/>
      <c r="D301" s="445"/>
      <c r="E301" s="445"/>
      <c r="F301" s="645"/>
      <c r="G301" s="645"/>
      <c r="H301" s="646"/>
      <c r="I301" s="647"/>
      <c r="J301" s="58"/>
      <c r="K301" s="576"/>
      <c r="L301" s="576"/>
    </row>
    <row r="302" spans="1:14" s="380" customFormat="1">
      <c r="A302" s="444"/>
      <c r="B302" s="445"/>
      <c r="C302" s="445"/>
      <c r="D302" s="445"/>
      <c r="E302" s="445"/>
      <c r="F302" s="446"/>
      <c r="G302" s="446"/>
      <c r="H302" s="447"/>
      <c r="I302" s="446"/>
      <c r="J302" s="58"/>
      <c r="K302" s="576"/>
      <c r="L302" s="576"/>
    </row>
    <row r="303" spans="1:14">
      <c r="E303" s="567"/>
      <c r="H303" s="382"/>
      <c r="J303" s="58"/>
    </row>
    <row r="304" spans="1:14">
      <c r="E304" s="567"/>
      <c r="J304" s="58"/>
    </row>
  </sheetData>
  <mergeCells count="13">
    <mergeCell ref="A300:E300"/>
    <mergeCell ref="A72:I72"/>
    <mergeCell ref="A73:I73"/>
    <mergeCell ref="A74:D74"/>
    <mergeCell ref="E74:E75"/>
    <mergeCell ref="F74:H74"/>
    <mergeCell ref="I74:I75"/>
    <mergeCell ref="A1:I1"/>
    <mergeCell ref="A2:I2"/>
    <mergeCell ref="A3:D3"/>
    <mergeCell ref="E3:E4"/>
    <mergeCell ref="F3:H3"/>
    <mergeCell ref="I3:I4"/>
  </mergeCells>
  <printOptions horizontalCentered="1"/>
  <pageMargins left="0.7" right="0.7" top="1.25" bottom="0.7" header="0.5" footer="0.3"/>
  <pageSetup paperSize="9" scale="73" firstPageNumber="12" fitToWidth="0" fitToHeight="0" orientation="portrait" useFirstPageNumber="1" r:id="rId1"/>
  <headerFooter alignWithMargins="0">
    <oddHeader>&amp;C&amp;"Times New Roman,Regular"&amp;20
&amp;"Times New Roman,Bold"___________________________________________________________________&amp;R&amp;"Times New Roman,Regular"&amp;12
  مملكة البحرين 
  الحساب الختامي الموحد للدولة للسنة المالية المنتهية في 31 ديسمبر 2023</oddHeader>
    <oddFooter>&amp;C&amp;"Arial,Bold"&amp;20____________________________________________________&amp;"Arabic Transparent,Regular"&amp;14
&amp;"Times New Roman,Regular"&amp;16&amp;P</oddFooter>
  </headerFooter>
  <rowBreaks count="1" manualBreakCount="1">
    <brk id="7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7"/>
  <sheetViews>
    <sheetView rightToLeft="1" view="pageBreakPreview" zoomScale="110" zoomScaleNormal="100" zoomScaleSheetLayoutView="110" workbookViewId="0">
      <selection sqref="A1:G1"/>
    </sheetView>
  </sheetViews>
  <sheetFormatPr defaultColWidth="9.140625" defaultRowHeight="12.75"/>
  <cols>
    <col min="1" max="1" width="39.140625" style="21" customWidth="1"/>
    <col min="2" max="2" width="15.7109375" style="33" customWidth="1"/>
    <col min="3" max="3" width="14.7109375" style="33" hidden="1" customWidth="1"/>
    <col min="4" max="4" width="13.7109375" style="33" customWidth="1"/>
    <col min="5" max="5" width="14.28515625" style="33" hidden="1" customWidth="1"/>
    <col min="6" max="6" width="16.7109375" style="33" customWidth="1"/>
    <col min="7" max="7" width="15.7109375" style="33" customWidth="1"/>
    <col min="8" max="8" width="15.7109375" style="21" customWidth="1"/>
    <col min="9" max="9" width="15" style="21" customWidth="1"/>
    <col min="10" max="16384" width="9.140625" style="21"/>
  </cols>
  <sheetData>
    <row r="1" spans="1:9" ht="30.95" customHeight="1">
      <c r="A1" s="733" t="s">
        <v>1629</v>
      </c>
      <c r="B1" s="733"/>
      <c r="C1" s="733"/>
      <c r="D1" s="733"/>
      <c r="E1" s="733"/>
      <c r="F1" s="733"/>
      <c r="G1" s="733"/>
      <c r="H1" s="112"/>
      <c r="I1" s="112"/>
    </row>
    <row r="2" spans="1:9" ht="21.6" customHeight="1">
      <c r="A2" s="339"/>
      <c r="B2" s="340"/>
      <c r="C2" s="340"/>
      <c r="D2" s="340"/>
      <c r="E2" s="340"/>
      <c r="F2" s="340"/>
      <c r="G2" s="340"/>
      <c r="H2" s="341"/>
      <c r="I2" s="342" t="s">
        <v>1406</v>
      </c>
    </row>
    <row r="3" spans="1:9" ht="36" customHeight="1">
      <c r="A3" s="307" t="s">
        <v>1630</v>
      </c>
      <c r="B3" s="307" t="s">
        <v>1631</v>
      </c>
      <c r="C3" s="307" t="s">
        <v>1632</v>
      </c>
      <c r="D3" s="307" t="s">
        <v>1633</v>
      </c>
      <c r="E3" s="307" t="s">
        <v>1634</v>
      </c>
      <c r="F3" s="307" t="s">
        <v>1635</v>
      </c>
      <c r="G3" s="307" t="s">
        <v>1636</v>
      </c>
      <c r="H3" s="307" t="s">
        <v>1637</v>
      </c>
      <c r="I3" s="307" t="s">
        <v>1638</v>
      </c>
    </row>
    <row r="4" spans="1:9" s="22" customFormat="1" ht="20.100000000000001" customHeight="1">
      <c r="A4" s="292" t="s">
        <v>1420</v>
      </c>
      <c r="B4" s="293"/>
      <c r="C4" s="293"/>
      <c r="D4" s="293"/>
      <c r="E4" s="338"/>
      <c r="F4" s="338"/>
      <c r="G4" s="338"/>
      <c r="H4" s="338"/>
      <c r="I4" s="338"/>
    </row>
    <row r="5" spans="1:9" s="22" customFormat="1" ht="20.100000000000001" customHeight="1">
      <c r="A5" s="293" t="s">
        <v>1421</v>
      </c>
      <c r="B5" s="278">
        <v>1268804000</v>
      </c>
      <c r="C5" s="278"/>
      <c r="D5" s="278">
        <v>72943724</v>
      </c>
      <c r="E5" s="422"/>
      <c r="F5" s="636">
        <v>292478</v>
      </c>
      <c r="G5" s="278">
        <f>B5+D5+F5</f>
        <v>1342040202</v>
      </c>
      <c r="H5" s="278">
        <v>1403849201</v>
      </c>
      <c r="I5" s="278">
        <f t="shared" ref="I5:I11" si="0">G5-H5</f>
        <v>-61808999</v>
      </c>
    </row>
    <row r="6" spans="1:9" s="704" customFormat="1" ht="20.100000000000001" customHeight="1">
      <c r="A6" s="293" t="s">
        <v>1423</v>
      </c>
      <c r="B6" s="278">
        <v>211743943</v>
      </c>
      <c r="C6" s="278"/>
      <c r="D6" s="278">
        <v>16266348</v>
      </c>
      <c r="E6" s="422"/>
      <c r="F6" s="636">
        <v>244950</v>
      </c>
      <c r="G6" s="278">
        <f t="shared" ref="G6:G11" si="1">B6+D6+F6</f>
        <v>228255241</v>
      </c>
      <c r="H6" s="278">
        <v>237556132</v>
      </c>
      <c r="I6" s="278">
        <f t="shared" si="0"/>
        <v>-9300891</v>
      </c>
    </row>
    <row r="7" spans="1:9" s="22" customFormat="1" ht="20.100000000000001" customHeight="1">
      <c r="A7" s="293" t="s">
        <v>1424</v>
      </c>
      <c r="B7" s="278">
        <v>63232185</v>
      </c>
      <c r="C7" s="278"/>
      <c r="D7" s="278">
        <v>-7484576</v>
      </c>
      <c r="E7" s="422"/>
      <c r="F7" s="636">
        <v>188488</v>
      </c>
      <c r="G7" s="278">
        <f t="shared" si="1"/>
        <v>55936097</v>
      </c>
      <c r="H7" s="278">
        <v>84234155</v>
      </c>
      <c r="I7" s="278">
        <f t="shared" si="0"/>
        <v>-28298058</v>
      </c>
    </row>
    <row r="8" spans="1:9" s="22" customFormat="1" ht="20.100000000000001" customHeight="1">
      <c r="A8" s="293" t="s">
        <v>1425</v>
      </c>
      <c r="B8" s="278">
        <v>13148314</v>
      </c>
      <c r="C8" s="278"/>
      <c r="D8" s="278">
        <v>4186546</v>
      </c>
      <c r="E8" s="422"/>
      <c r="F8" s="636">
        <v>54138</v>
      </c>
      <c r="G8" s="278">
        <f t="shared" si="1"/>
        <v>17388998</v>
      </c>
      <c r="H8" s="278">
        <v>14941960</v>
      </c>
      <c r="I8" s="278">
        <f t="shared" si="0"/>
        <v>2447038</v>
      </c>
    </row>
    <row r="9" spans="1:9" s="22" customFormat="1" ht="20.100000000000001" customHeight="1">
      <c r="A9" s="293" t="s">
        <v>1426</v>
      </c>
      <c r="B9" s="278">
        <v>34274158</v>
      </c>
      <c r="C9" s="278"/>
      <c r="D9" s="278">
        <v>5185137</v>
      </c>
      <c r="E9" s="422"/>
      <c r="F9" s="636">
        <v>3619</v>
      </c>
      <c r="G9" s="278">
        <f t="shared" si="1"/>
        <v>39462914</v>
      </c>
      <c r="H9" s="278">
        <v>36277562</v>
      </c>
      <c r="I9" s="278">
        <f t="shared" si="0"/>
        <v>3185352</v>
      </c>
    </row>
    <row r="10" spans="1:9" s="22" customFormat="1" ht="20.100000000000001" customHeight="1">
      <c r="A10" s="293" t="s">
        <v>1427</v>
      </c>
      <c r="B10" s="278">
        <v>677010821</v>
      </c>
      <c r="C10" s="278"/>
      <c r="D10" s="278">
        <v>-94207818</v>
      </c>
      <c r="E10" s="422"/>
      <c r="F10" s="636">
        <v>6500278</v>
      </c>
      <c r="G10" s="278">
        <f t="shared" si="1"/>
        <v>589303281</v>
      </c>
      <c r="H10" s="278">
        <v>621275331</v>
      </c>
      <c r="I10" s="278">
        <f t="shared" si="0"/>
        <v>-31972050</v>
      </c>
    </row>
    <row r="11" spans="1:9" s="704" customFormat="1" ht="20.100000000000001" customHeight="1">
      <c r="A11" s="293" t="s">
        <v>1428</v>
      </c>
      <c r="B11" s="278">
        <v>1130215579</v>
      </c>
      <c r="C11" s="278"/>
      <c r="D11" s="278">
        <v>3110639</v>
      </c>
      <c r="E11" s="422"/>
      <c r="F11" s="705">
        <v>0</v>
      </c>
      <c r="G11" s="278">
        <f t="shared" si="1"/>
        <v>1133326218</v>
      </c>
      <c r="H11" s="278">
        <v>1294545862</v>
      </c>
      <c r="I11" s="278">
        <f t="shared" si="0"/>
        <v>-161219644</v>
      </c>
    </row>
    <row r="12" spans="1:9" s="23" customFormat="1" ht="20.100000000000001" customHeight="1">
      <c r="A12" s="593" t="s">
        <v>1429</v>
      </c>
      <c r="B12" s="423">
        <f>SUM(B5:B11)</f>
        <v>3398429000</v>
      </c>
      <c r="C12" s="423">
        <f>C10</f>
        <v>0</v>
      </c>
      <c r="D12" s="459">
        <f t="shared" ref="D12:E12" si="2">SUM(D5:D11)</f>
        <v>0</v>
      </c>
      <c r="E12" s="423">
        <f t="shared" si="2"/>
        <v>0</v>
      </c>
      <c r="F12" s="660">
        <f>SUM(F5:F11)</f>
        <v>7283951</v>
      </c>
      <c r="G12" s="423">
        <f>SUM(G5:G11)</f>
        <v>3405712951</v>
      </c>
      <c r="H12" s="423">
        <f>SUM(H5:H11)</f>
        <v>3692680203</v>
      </c>
      <c r="I12" s="423">
        <f>SUM(I5:I11)</f>
        <v>-286967252</v>
      </c>
    </row>
    <row r="13" spans="1:9" s="23" customFormat="1" ht="20.100000000000001" customHeight="1">
      <c r="A13" s="594" t="s">
        <v>1431</v>
      </c>
      <c r="B13" s="278">
        <v>225000000</v>
      </c>
      <c r="C13" s="278">
        <v>0</v>
      </c>
      <c r="D13" s="458">
        <v>0</v>
      </c>
      <c r="E13" s="422">
        <v>358000000</v>
      </c>
      <c r="F13" s="636">
        <v>100000000</v>
      </c>
      <c r="G13" s="457">
        <f>B13+D13+F13</f>
        <v>325000000</v>
      </c>
      <c r="H13" s="278">
        <v>277223271</v>
      </c>
      <c r="I13" s="278">
        <f>G13-H13</f>
        <v>47776729</v>
      </c>
    </row>
    <row r="14" spans="1:9" s="23" customFormat="1" ht="20.100000000000001" customHeight="1" thickBot="1">
      <c r="A14" s="595" t="s">
        <v>1639</v>
      </c>
      <c r="B14" s="424">
        <f t="shared" ref="B14:H14" si="3">B13+B12</f>
        <v>3623429000</v>
      </c>
      <c r="C14" s="424">
        <f>C12</f>
        <v>0</v>
      </c>
      <c r="D14" s="425">
        <f t="shared" si="3"/>
        <v>0</v>
      </c>
      <c r="E14" s="424">
        <f>E13+E12</f>
        <v>358000000</v>
      </c>
      <c r="F14" s="426">
        <f t="shared" si="3"/>
        <v>107283951</v>
      </c>
      <c r="G14" s="424">
        <f t="shared" si="3"/>
        <v>3730712951</v>
      </c>
      <c r="H14" s="424">
        <f t="shared" si="3"/>
        <v>3969903474</v>
      </c>
      <c r="I14" s="424">
        <f>I13+I12</f>
        <v>-239190523</v>
      </c>
    </row>
    <row r="15" spans="1:9" ht="15.75" thickTop="1">
      <c r="A15" s="343"/>
      <c r="B15" s="344"/>
      <c r="C15" s="344"/>
      <c r="D15" s="344"/>
      <c r="E15" s="344"/>
      <c r="F15" s="344"/>
      <c r="G15" s="344"/>
      <c r="H15" s="344"/>
      <c r="I15" s="344"/>
    </row>
    <row r="16" spans="1:9" s="24" customFormat="1" ht="15.75">
      <c r="A16" s="345"/>
      <c r="B16" s="346"/>
      <c r="C16" s="346"/>
      <c r="D16" s="346"/>
      <c r="E16" s="346"/>
      <c r="F16" s="346"/>
      <c r="G16" s="346"/>
      <c r="H16" s="346"/>
      <c r="I16" s="346"/>
    </row>
    <row r="17" spans="1:9" s="24" customFormat="1" ht="15.75">
      <c r="A17" s="347"/>
      <c r="B17" s="347"/>
      <c r="C17" s="347"/>
      <c r="D17" s="347"/>
      <c r="E17" s="347"/>
      <c r="F17" s="347"/>
      <c r="G17" s="348"/>
      <c r="H17" s="348"/>
      <c r="I17" s="346"/>
    </row>
    <row r="18" spans="1:9" s="24" customFormat="1" ht="15.75">
      <c r="A18" s="347"/>
      <c r="B18" s="347"/>
      <c r="C18" s="347"/>
      <c r="D18" s="347"/>
      <c r="E18" s="347"/>
      <c r="F18" s="347"/>
      <c r="G18" s="348"/>
      <c r="H18" s="348"/>
      <c r="I18" s="346"/>
    </row>
    <row r="19" spans="1:9" s="24" customFormat="1">
      <c r="A19" s="349"/>
      <c r="B19" s="349"/>
      <c r="C19" s="349"/>
      <c r="D19" s="349"/>
      <c r="E19" s="349"/>
      <c r="F19" s="349"/>
      <c r="G19" s="165"/>
      <c r="H19" s="165"/>
      <c r="I19" s="346"/>
    </row>
    <row r="20" spans="1:9" s="24" customFormat="1">
      <c r="A20" s="349"/>
      <c r="B20" s="165"/>
      <c r="C20" s="349"/>
      <c r="D20" s="349"/>
      <c r="E20" s="349"/>
      <c r="F20" s="349"/>
      <c r="G20" s="350"/>
      <c r="H20" s="351"/>
      <c r="I20" s="346"/>
    </row>
    <row r="21" spans="1:9" s="24" customFormat="1" ht="15">
      <c r="A21" s="352"/>
      <c r="B21" s="349"/>
      <c r="C21" s="352"/>
      <c r="D21" s="352"/>
      <c r="E21" s="352"/>
      <c r="F21" s="352"/>
      <c r="G21" s="353"/>
      <c r="H21" s="354"/>
      <c r="I21" s="165"/>
    </row>
    <row r="22" spans="1:9" s="24" customFormat="1" ht="27" customHeight="1">
      <c r="A22" s="352"/>
      <c r="B22" s="352"/>
      <c r="C22" s="352"/>
      <c r="D22" s="352"/>
      <c r="E22" s="352"/>
      <c r="F22" s="352"/>
      <c r="G22" s="355"/>
      <c r="H22" s="354"/>
      <c r="I22" s="165"/>
    </row>
    <row r="23" spans="1:9" s="24" customFormat="1" ht="15.75" customHeight="1">
      <c r="A23" s="349"/>
      <c r="B23" s="349"/>
      <c r="C23" s="349"/>
      <c r="D23" s="349"/>
      <c r="E23" s="356"/>
      <c r="F23" s="357"/>
      <c r="G23" s="165"/>
      <c r="H23" s="165"/>
      <c r="I23" s="165"/>
    </row>
    <row r="24" spans="1:9" s="24" customFormat="1" ht="26.25" customHeight="1">
      <c r="A24" s="25"/>
      <c r="B24" s="25"/>
      <c r="C24" s="25"/>
      <c r="D24" s="25"/>
      <c r="E24" s="26"/>
      <c r="F24" s="27"/>
    </row>
    <row r="25" spans="1:9" s="24" customFormat="1" ht="13.9" customHeight="1">
      <c r="A25" s="605"/>
      <c r="B25" s="25"/>
      <c r="C25" s="25"/>
      <c r="D25" s="25"/>
      <c r="E25" s="28"/>
      <c r="F25" s="27"/>
    </row>
    <row r="26" spans="1:9" s="24" customFormat="1" ht="13.9" customHeight="1">
      <c r="A26" s="25"/>
      <c r="B26" s="25"/>
      <c r="C26" s="25"/>
      <c r="D26" s="25"/>
      <c r="E26" s="28"/>
      <c r="F26" s="27"/>
    </row>
    <row r="27" spans="1:9" ht="15">
      <c r="A27" s="29"/>
      <c r="B27" s="30"/>
      <c r="C27" s="30"/>
      <c r="D27" s="30"/>
      <c r="E27" s="31"/>
      <c r="F27" s="32"/>
      <c r="G27" s="21"/>
    </row>
  </sheetData>
  <mergeCells count="1">
    <mergeCell ref="A1:G1"/>
  </mergeCells>
  <printOptions horizontalCentered="1"/>
  <pageMargins left="0.7" right="0.7" top="1.25" bottom="0.7" header="0.5" footer="0.3"/>
  <pageSetup paperSize="9" firstPageNumber="17" orientation="landscape" useFirstPageNumber="1" r:id="rId1"/>
  <headerFooter alignWithMargins="0">
    <oddHeader xml:space="preserve">&amp;C&amp;"+,Bold"&amp;16
&amp;"Times New Roman,Bold"&amp;20_________________________________________________________________________________________&amp;R&amp;"Times New Roman,Regular"&amp;11    
  مملكة البحرين 
  الحساب الختامي الموحد للدولة للسنة المالية المنتهية في 31 ديسمبر 2023
</oddHeader>
    <oddFooter>&amp;C&amp;"Arial,Bold"&amp;20_________________________________________________________________&amp;"Arial,Regular"&amp;10
&amp;"Times New Roman,Regular"&amp;14&amp;P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EA68-00E0-4A7A-A54F-DC4DC0A1A02B}">
  <dimension ref="A1:K175"/>
  <sheetViews>
    <sheetView rightToLeft="1" view="pageBreakPreview" zoomScale="110" zoomScaleNormal="110" zoomScaleSheetLayoutView="110" zoomScalePageLayoutView="110" workbookViewId="0"/>
  </sheetViews>
  <sheetFormatPr defaultColWidth="14" defaultRowHeight="12.75"/>
  <cols>
    <col min="1" max="1" width="42.7109375" style="302" customWidth="1"/>
    <col min="2" max="2" width="13.7109375" style="518" customWidth="1"/>
    <col min="3" max="3" width="7.42578125" style="518" hidden="1" customWidth="1"/>
    <col min="4" max="4" width="13.7109375" style="518" customWidth="1"/>
    <col min="5" max="5" width="11.7109375" style="518" customWidth="1"/>
    <col min="6" max="6" width="13.7109375" style="518" customWidth="1"/>
    <col min="7" max="7" width="9.7109375" style="305" hidden="1" customWidth="1"/>
    <col min="8" max="8" width="11.5703125" style="302" hidden="1" customWidth="1"/>
    <col min="9" max="9" width="15.7109375" style="302" hidden="1" customWidth="1"/>
    <col min="10" max="10" width="14" style="501" hidden="1" customWidth="1"/>
    <col min="11" max="11" width="14" style="302" hidden="1" customWidth="1"/>
    <col min="12" max="12" width="8.28515625" style="302" customWidth="1"/>
    <col min="13" max="16384" width="14" style="302"/>
  </cols>
  <sheetData>
    <row r="1" spans="1:11" s="411" customFormat="1" ht="30.95" customHeight="1">
      <c r="A1" s="410" t="s">
        <v>1640</v>
      </c>
      <c r="B1" s="412"/>
      <c r="C1" s="412"/>
      <c r="D1" s="412"/>
      <c r="E1" s="412"/>
      <c r="F1" s="412"/>
      <c r="G1" s="412"/>
      <c r="J1" s="500"/>
    </row>
    <row r="2" spans="1:11" ht="18" customHeight="1">
      <c r="A2" s="428"/>
      <c r="B2" s="410"/>
      <c r="C2" s="410"/>
      <c r="D2" s="410"/>
      <c r="E2" s="410"/>
      <c r="F2" s="429" t="s">
        <v>1406</v>
      </c>
      <c r="G2" s="410"/>
    </row>
    <row r="3" spans="1:11" s="304" customFormat="1" ht="49.9" customHeight="1">
      <c r="A3" s="307" t="s">
        <v>1630</v>
      </c>
      <c r="B3" s="462" t="s">
        <v>1631</v>
      </c>
      <c r="C3" s="462" t="s">
        <v>1641</v>
      </c>
      <c r="D3" s="462" t="s">
        <v>1642</v>
      </c>
      <c r="E3" s="462" t="s">
        <v>1635</v>
      </c>
      <c r="F3" s="462" t="s">
        <v>1634</v>
      </c>
      <c r="G3" s="300" t="s">
        <v>1635</v>
      </c>
      <c r="H3" s="300" t="s">
        <v>1643</v>
      </c>
      <c r="J3" s="502"/>
    </row>
    <row r="4" spans="1:11" s="508" customFormat="1" ht="16.149999999999999" customHeight="1">
      <c r="A4" s="480" t="s">
        <v>1644</v>
      </c>
      <c r="B4" s="481">
        <f>SUM(B5:B50)</f>
        <v>1045227000</v>
      </c>
      <c r="C4" s="481">
        <f>SUM(C8:C49)</f>
        <v>0</v>
      </c>
      <c r="D4" s="481">
        <f>SUM(D5:D50)</f>
        <v>-28450620</v>
      </c>
      <c r="E4" s="481">
        <f>SUM(E5:E50)</f>
        <v>6739003</v>
      </c>
      <c r="F4" s="481">
        <f>SUM(F5:F50)</f>
        <v>1023515383</v>
      </c>
      <c r="G4" s="503">
        <f>SUM(G8:G49)</f>
        <v>0</v>
      </c>
      <c r="H4" s="504">
        <f>SUM(H8:H49)</f>
        <v>1009553774</v>
      </c>
      <c r="I4" s="505">
        <f>B4-B31-B32-B40</f>
        <v>279227000</v>
      </c>
      <c r="J4" s="506">
        <v>205909000</v>
      </c>
      <c r="K4" s="507">
        <f>J4-I4</f>
        <v>-73318000</v>
      </c>
    </row>
    <row r="5" spans="1:11" s="508" customFormat="1" ht="16.149999999999999" hidden="1" customHeight="1">
      <c r="A5" s="483" t="s">
        <v>1740</v>
      </c>
      <c r="B5" s="661">
        <v>0</v>
      </c>
      <c r="C5" s="481"/>
      <c r="D5" s="484">
        <v>0</v>
      </c>
      <c r="E5" s="661">
        <v>0</v>
      </c>
      <c r="F5" s="484">
        <f t="shared" ref="F5:F55" si="0">SUM(B5:E5)</f>
        <v>0</v>
      </c>
      <c r="G5" s="503"/>
      <c r="H5" s="504"/>
      <c r="I5" s="505"/>
      <c r="J5" s="506"/>
      <c r="K5" s="507"/>
    </row>
    <row r="6" spans="1:11" s="508" customFormat="1" ht="16.149999999999999" hidden="1" customHeight="1">
      <c r="A6" s="483" t="s">
        <v>1461</v>
      </c>
      <c r="B6" s="661">
        <v>0</v>
      </c>
      <c r="C6" s="481"/>
      <c r="D6" s="484">
        <v>0</v>
      </c>
      <c r="E6" s="661">
        <v>0</v>
      </c>
      <c r="F6" s="484">
        <f t="shared" si="0"/>
        <v>0</v>
      </c>
      <c r="G6" s="503"/>
      <c r="H6" s="504"/>
      <c r="I6" s="505"/>
      <c r="J6" s="506"/>
      <c r="K6" s="507"/>
    </row>
    <row r="7" spans="1:11" s="508" customFormat="1" ht="16.149999999999999" customHeight="1">
      <c r="A7" s="483" t="s">
        <v>2549</v>
      </c>
      <c r="B7" s="661">
        <v>242000</v>
      </c>
      <c r="C7" s="481"/>
      <c r="D7" s="484">
        <v>21684</v>
      </c>
      <c r="E7" s="596">
        <v>0</v>
      </c>
      <c r="F7" s="484">
        <f t="shared" si="0"/>
        <v>263684</v>
      </c>
      <c r="G7" s="503"/>
      <c r="H7" s="504"/>
      <c r="I7" s="505"/>
      <c r="J7" s="506"/>
      <c r="K7" s="507"/>
    </row>
    <row r="8" spans="1:11" s="508" customFormat="1" ht="16.149999999999999" customHeight="1">
      <c r="A8" s="483" t="s">
        <v>1462</v>
      </c>
      <c r="B8" s="484">
        <v>20088000</v>
      </c>
      <c r="C8" s="484"/>
      <c r="D8" s="485">
        <v>0</v>
      </c>
      <c r="E8" s="485">
        <v>0</v>
      </c>
      <c r="F8" s="484">
        <f t="shared" si="0"/>
        <v>20088000</v>
      </c>
      <c r="G8" s="335">
        <v>0</v>
      </c>
      <c r="H8" s="301">
        <f t="shared" ref="H8:H21" si="1">SUM(F8:G8)</f>
        <v>20088000</v>
      </c>
      <c r="I8" s="509">
        <v>20127000</v>
      </c>
      <c r="J8" s="509">
        <f>F8-I8</f>
        <v>-39000</v>
      </c>
    </row>
    <row r="9" spans="1:11" s="508" customFormat="1" ht="16.149999999999999" customHeight="1">
      <c r="A9" s="483" t="s">
        <v>2653</v>
      </c>
      <c r="B9" s="484">
        <v>1380000</v>
      </c>
      <c r="C9" s="484"/>
      <c r="D9" s="484">
        <v>291480</v>
      </c>
      <c r="E9" s="484">
        <v>24724</v>
      </c>
      <c r="F9" s="484">
        <f t="shared" si="0"/>
        <v>1696204</v>
      </c>
      <c r="G9" s="335">
        <v>0</v>
      </c>
      <c r="H9" s="301">
        <f t="shared" si="1"/>
        <v>1696204</v>
      </c>
      <c r="I9" s="509">
        <v>0</v>
      </c>
      <c r="J9" s="509">
        <f t="shared" ref="J9:J74" si="2">F9-I9</f>
        <v>1696204</v>
      </c>
    </row>
    <row r="10" spans="1:11" s="508" customFormat="1" ht="16.149999999999999" customHeight="1">
      <c r="A10" s="483" t="s">
        <v>2566</v>
      </c>
      <c r="B10" s="484">
        <v>612000</v>
      </c>
      <c r="C10" s="484"/>
      <c r="D10" s="484">
        <v>25031</v>
      </c>
      <c r="E10" s="485">
        <v>0</v>
      </c>
      <c r="F10" s="484">
        <f t="shared" si="0"/>
        <v>637031</v>
      </c>
      <c r="G10" s="335">
        <v>0</v>
      </c>
      <c r="H10" s="301">
        <f t="shared" si="1"/>
        <v>637031</v>
      </c>
      <c r="I10" s="509">
        <v>2917682</v>
      </c>
      <c r="J10" s="509">
        <f t="shared" si="2"/>
        <v>-2280651</v>
      </c>
    </row>
    <row r="11" spans="1:11" s="508" customFormat="1" ht="16.149999999999999" customHeight="1">
      <c r="A11" s="486" t="s">
        <v>2567</v>
      </c>
      <c r="B11" s="484">
        <v>2712000</v>
      </c>
      <c r="C11" s="484"/>
      <c r="D11" s="485">
        <v>0</v>
      </c>
      <c r="E11" s="485">
        <v>0</v>
      </c>
      <c r="F11" s="484">
        <f t="shared" si="0"/>
        <v>2712000</v>
      </c>
      <c r="G11" s="335">
        <v>0</v>
      </c>
      <c r="H11" s="301">
        <f t="shared" si="1"/>
        <v>2712000</v>
      </c>
      <c r="I11" s="509">
        <v>0</v>
      </c>
      <c r="J11" s="509">
        <f t="shared" si="2"/>
        <v>2712000</v>
      </c>
    </row>
    <row r="12" spans="1:11" s="508" customFormat="1" ht="16.149999999999999" hidden="1" customHeight="1">
      <c r="A12" s="606" t="s">
        <v>500</v>
      </c>
      <c r="B12" s="607"/>
      <c r="C12" s="484"/>
      <c r="D12" s="607"/>
      <c r="E12" s="607"/>
      <c r="F12" s="607">
        <f t="shared" si="0"/>
        <v>0</v>
      </c>
      <c r="G12" s="335">
        <v>0</v>
      </c>
      <c r="H12" s="301">
        <f t="shared" si="1"/>
        <v>0</v>
      </c>
      <c r="I12" s="509">
        <v>665000</v>
      </c>
      <c r="J12" s="509">
        <f t="shared" si="2"/>
        <v>-665000</v>
      </c>
    </row>
    <row r="13" spans="1:11" s="508" customFormat="1" ht="16.149999999999999" hidden="1" customHeight="1">
      <c r="A13" s="606" t="s">
        <v>571</v>
      </c>
      <c r="B13" s="607"/>
      <c r="C13" s="484"/>
      <c r="D13" s="607"/>
      <c r="E13" s="607"/>
      <c r="F13" s="607">
        <f t="shared" si="0"/>
        <v>0</v>
      </c>
      <c r="G13" s="335">
        <v>0</v>
      </c>
      <c r="H13" s="301">
        <f t="shared" si="1"/>
        <v>0</v>
      </c>
      <c r="I13" s="509">
        <v>1045224</v>
      </c>
      <c r="J13" s="509">
        <f t="shared" si="2"/>
        <v>-1045224</v>
      </c>
    </row>
    <row r="14" spans="1:11" s="508" customFormat="1" ht="16.149999999999999" customHeight="1">
      <c r="A14" s="483" t="s">
        <v>1646</v>
      </c>
      <c r="B14" s="484">
        <v>2029000</v>
      </c>
      <c r="C14" s="484"/>
      <c r="D14" s="484">
        <v>326799</v>
      </c>
      <c r="E14" s="484">
        <v>121022</v>
      </c>
      <c r="F14" s="484">
        <f t="shared" si="0"/>
        <v>2476821</v>
      </c>
      <c r="G14" s="335">
        <v>0</v>
      </c>
      <c r="H14" s="301">
        <f t="shared" si="1"/>
        <v>2476821</v>
      </c>
      <c r="I14" s="509">
        <v>2286709</v>
      </c>
      <c r="J14" s="509">
        <f t="shared" si="2"/>
        <v>190112</v>
      </c>
    </row>
    <row r="15" spans="1:11" s="508" customFormat="1" ht="16.149999999999999" customHeight="1">
      <c r="A15" s="483" t="s">
        <v>541</v>
      </c>
      <c r="B15" s="484">
        <v>1298000</v>
      </c>
      <c r="C15" s="484"/>
      <c r="D15" s="484">
        <v>219339</v>
      </c>
      <c r="E15" s="485">
        <v>0</v>
      </c>
      <c r="F15" s="484">
        <f t="shared" si="0"/>
        <v>1517339</v>
      </c>
      <c r="G15" s="335">
        <v>0</v>
      </c>
      <c r="H15" s="301">
        <f t="shared" si="1"/>
        <v>1517339</v>
      </c>
      <c r="I15" s="509">
        <v>1343042</v>
      </c>
      <c r="J15" s="509">
        <f t="shared" si="2"/>
        <v>174297</v>
      </c>
    </row>
    <row r="16" spans="1:11" s="508" customFormat="1" ht="16.149999999999999" customHeight="1">
      <c r="A16" s="483" t="s">
        <v>1647</v>
      </c>
      <c r="B16" s="484">
        <v>8946000</v>
      </c>
      <c r="C16" s="484"/>
      <c r="D16" s="485">
        <v>0</v>
      </c>
      <c r="E16" s="485">
        <v>0</v>
      </c>
      <c r="F16" s="484">
        <f t="shared" si="0"/>
        <v>8946000</v>
      </c>
      <c r="G16" s="335">
        <v>0</v>
      </c>
      <c r="H16" s="301">
        <f t="shared" si="1"/>
        <v>8946000</v>
      </c>
      <c r="I16" s="509"/>
      <c r="J16" s="509"/>
    </row>
    <row r="17" spans="1:10" s="508" customFormat="1" ht="16.149999999999999" customHeight="1">
      <c r="A17" s="483" t="s">
        <v>1648</v>
      </c>
      <c r="B17" s="484">
        <v>10235000</v>
      </c>
      <c r="C17" s="484"/>
      <c r="D17" s="484">
        <v>56100</v>
      </c>
      <c r="E17" s="485">
        <v>0</v>
      </c>
      <c r="F17" s="484">
        <f t="shared" si="0"/>
        <v>10291100</v>
      </c>
      <c r="G17" s="335">
        <v>0</v>
      </c>
      <c r="H17" s="301">
        <f t="shared" si="1"/>
        <v>10291100</v>
      </c>
      <c r="I17" s="509"/>
      <c r="J17" s="509"/>
    </row>
    <row r="18" spans="1:10" s="508" customFormat="1" ht="16.149999999999999" hidden="1" customHeight="1">
      <c r="A18" s="606" t="s">
        <v>1649</v>
      </c>
      <c r="B18" s="607"/>
      <c r="C18" s="484"/>
      <c r="D18" s="607"/>
      <c r="E18" s="608"/>
      <c r="F18" s="607">
        <f t="shared" si="0"/>
        <v>0</v>
      </c>
      <c r="G18" s="335"/>
      <c r="H18" s="301"/>
      <c r="I18" s="509"/>
      <c r="J18" s="509"/>
    </row>
    <row r="19" spans="1:10" s="508" customFormat="1" ht="16.149999999999999" customHeight="1">
      <c r="A19" s="483" t="s">
        <v>1650</v>
      </c>
      <c r="B19" s="484">
        <v>5234000</v>
      </c>
      <c r="C19" s="484"/>
      <c r="D19" s="485">
        <v>0</v>
      </c>
      <c r="E19" s="485">
        <v>0</v>
      </c>
      <c r="F19" s="484">
        <f t="shared" si="0"/>
        <v>5234000</v>
      </c>
      <c r="G19" s="335">
        <v>0</v>
      </c>
      <c r="H19" s="301">
        <f t="shared" si="1"/>
        <v>5234000</v>
      </c>
      <c r="I19" s="509"/>
      <c r="J19" s="509"/>
    </row>
    <row r="20" spans="1:10" s="508" customFormat="1" ht="16.149999999999999" customHeight="1">
      <c r="A20" s="483" t="s">
        <v>590</v>
      </c>
      <c r="B20" s="484">
        <v>8202000</v>
      </c>
      <c r="C20" s="484"/>
      <c r="D20" s="484">
        <v>743053</v>
      </c>
      <c r="E20" s="485">
        <v>0</v>
      </c>
      <c r="F20" s="484">
        <f t="shared" si="0"/>
        <v>8945053</v>
      </c>
      <c r="G20" s="335">
        <v>0</v>
      </c>
      <c r="H20" s="301">
        <f t="shared" si="1"/>
        <v>8945053</v>
      </c>
      <c r="I20" s="509">
        <v>8329237</v>
      </c>
      <c r="J20" s="509">
        <f t="shared" si="2"/>
        <v>615816</v>
      </c>
    </row>
    <row r="21" spans="1:10" s="508" customFormat="1" ht="16.149999999999999" customHeight="1">
      <c r="A21" s="483" t="s">
        <v>470</v>
      </c>
      <c r="B21" s="484">
        <v>42709000</v>
      </c>
      <c r="C21" s="484"/>
      <c r="D21" s="484">
        <v>2199194</v>
      </c>
      <c r="E21" s="485">
        <v>0</v>
      </c>
      <c r="F21" s="484">
        <f t="shared" si="0"/>
        <v>44908194</v>
      </c>
      <c r="G21" s="335">
        <v>0</v>
      </c>
      <c r="H21" s="301">
        <f t="shared" si="1"/>
        <v>44908194</v>
      </c>
      <c r="I21" s="509">
        <v>36422603</v>
      </c>
      <c r="J21" s="509">
        <f t="shared" si="2"/>
        <v>8485591</v>
      </c>
    </row>
    <row r="22" spans="1:10" s="508" customFormat="1" ht="15" hidden="1">
      <c r="A22" s="483" t="s">
        <v>1651</v>
      </c>
      <c r="B22" s="484"/>
      <c r="C22" s="484"/>
      <c r="D22" s="484"/>
      <c r="E22" s="485"/>
      <c r="F22" s="484">
        <f t="shared" si="0"/>
        <v>0</v>
      </c>
      <c r="G22" s="335">
        <v>0</v>
      </c>
      <c r="H22" s="301">
        <f t="shared" ref="H22:H29" si="3">SUM(F22:G22)</f>
        <v>0</v>
      </c>
      <c r="I22" s="509" t="e">
        <v>#N/A</v>
      </c>
      <c r="J22" s="509" t="e">
        <f t="shared" si="2"/>
        <v>#N/A</v>
      </c>
    </row>
    <row r="23" spans="1:10" s="508" customFormat="1" ht="16.149999999999999" customHeight="1">
      <c r="A23" s="483" t="s">
        <v>1652</v>
      </c>
      <c r="B23" s="484">
        <v>10220000</v>
      </c>
      <c r="C23" s="484"/>
      <c r="D23" s="485">
        <v>0</v>
      </c>
      <c r="E23" s="485">
        <v>0</v>
      </c>
      <c r="F23" s="484">
        <f t="shared" si="0"/>
        <v>10220000</v>
      </c>
      <c r="G23" s="335">
        <v>0</v>
      </c>
      <c r="H23" s="301">
        <f t="shared" si="3"/>
        <v>10220000</v>
      </c>
      <c r="I23" s="509"/>
      <c r="J23" s="509"/>
    </row>
    <row r="24" spans="1:10" s="508" customFormat="1" ht="16.149999999999999" customHeight="1">
      <c r="A24" s="486" t="s">
        <v>1653</v>
      </c>
      <c r="B24" s="484">
        <v>3360000</v>
      </c>
      <c r="C24" s="484"/>
      <c r="D24" s="485">
        <v>0</v>
      </c>
      <c r="E24" s="485">
        <v>0</v>
      </c>
      <c r="F24" s="484">
        <f t="shared" si="0"/>
        <v>3360000</v>
      </c>
      <c r="G24" s="335">
        <v>0</v>
      </c>
      <c r="H24" s="301">
        <f t="shared" si="3"/>
        <v>3360000</v>
      </c>
      <c r="I24" s="509"/>
      <c r="J24" s="509"/>
    </row>
    <row r="25" spans="1:10" s="510" customFormat="1" ht="16.149999999999999" customHeight="1">
      <c r="A25" s="486" t="s">
        <v>1654</v>
      </c>
      <c r="B25" s="484">
        <v>1000000</v>
      </c>
      <c r="C25" s="484"/>
      <c r="D25" s="485">
        <v>0</v>
      </c>
      <c r="E25" s="485">
        <v>0</v>
      </c>
      <c r="F25" s="484">
        <f t="shared" si="0"/>
        <v>1000000</v>
      </c>
      <c r="G25" s="335">
        <v>0</v>
      </c>
      <c r="H25" s="301">
        <f t="shared" si="3"/>
        <v>1000000</v>
      </c>
      <c r="I25" s="509"/>
      <c r="J25" s="509"/>
    </row>
    <row r="26" spans="1:10" s="508" customFormat="1" ht="16.149999999999999" customHeight="1">
      <c r="A26" s="483" t="s">
        <v>1467</v>
      </c>
      <c r="B26" s="484">
        <v>5638000</v>
      </c>
      <c r="C26" s="484"/>
      <c r="D26" s="485">
        <v>0</v>
      </c>
      <c r="E26" s="485">
        <v>0</v>
      </c>
      <c r="F26" s="484">
        <f t="shared" si="0"/>
        <v>5638000</v>
      </c>
      <c r="G26" s="335">
        <v>0</v>
      </c>
      <c r="H26" s="301">
        <f t="shared" si="3"/>
        <v>5638000</v>
      </c>
      <c r="I26" s="509">
        <v>5824432</v>
      </c>
      <c r="J26" s="509">
        <f t="shared" si="2"/>
        <v>-186432</v>
      </c>
    </row>
    <row r="27" spans="1:10" s="508" customFormat="1" ht="16.149999999999999" customHeight="1">
      <c r="A27" s="483" t="s">
        <v>1468</v>
      </c>
      <c r="B27" s="484">
        <v>13378000</v>
      </c>
      <c r="C27" s="484"/>
      <c r="D27" s="484">
        <v>261123</v>
      </c>
      <c r="E27" s="485">
        <v>0</v>
      </c>
      <c r="F27" s="484">
        <f t="shared" si="0"/>
        <v>13639123</v>
      </c>
      <c r="G27" s="511"/>
      <c r="H27" s="301">
        <f t="shared" si="3"/>
        <v>13639123</v>
      </c>
      <c r="I27" s="509">
        <v>11270839</v>
      </c>
      <c r="J27" s="509">
        <f t="shared" si="2"/>
        <v>2368284</v>
      </c>
    </row>
    <row r="28" spans="1:10" s="508" customFormat="1" ht="16.149999999999999" customHeight="1">
      <c r="A28" s="483" t="s">
        <v>586</v>
      </c>
      <c r="B28" s="484">
        <v>4423000</v>
      </c>
      <c r="C28" s="484"/>
      <c r="D28" s="484">
        <v>696527</v>
      </c>
      <c r="E28" s="485">
        <v>0</v>
      </c>
      <c r="F28" s="484">
        <f t="shared" si="0"/>
        <v>5119527</v>
      </c>
      <c r="G28" s="335">
        <v>0</v>
      </c>
      <c r="H28" s="301">
        <f t="shared" si="3"/>
        <v>5119527</v>
      </c>
      <c r="I28" s="509">
        <v>4973532</v>
      </c>
      <c r="J28" s="509">
        <f t="shared" si="2"/>
        <v>145995</v>
      </c>
    </row>
    <row r="29" spans="1:10" s="508" customFormat="1" ht="16.149999999999999" customHeight="1">
      <c r="A29" s="483" t="s">
        <v>1655</v>
      </c>
      <c r="B29" s="484">
        <v>1400000</v>
      </c>
      <c r="C29" s="484"/>
      <c r="D29" s="484">
        <v>314708</v>
      </c>
      <c r="E29" s="484">
        <v>92979</v>
      </c>
      <c r="F29" s="484">
        <f t="shared" si="0"/>
        <v>1807687</v>
      </c>
      <c r="G29" s="335">
        <v>0</v>
      </c>
      <c r="H29" s="301">
        <f t="shared" si="3"/>
        <v>1807687</v>
      </c>
      <c r="I29" s="509">
        <v>1248829</v>
      </c>
      <c r="J29" s="509">
        <f t="shared" si="2"/>
        <v>558858</v>
      </c>
    </row>
    <row r="30" spans="1:10" s="508" customFormat="1" ht="16.149999999999999" customHeight="1">
      <c r="A30" s="483" t="s">
        <v>1470</v>
      </c>
      <c r="B30" s="484">
        <v>5735000</v>
      </c>
      <c r="C30" s="484"/>
      <c r="D30" s="484">
        <v>76634</v>
      </c>
      <c r="E30" s="485">
        <v>0</v>
      </c>
      <c r="F30" s="484">
        <f t="shared" si="0"/>
        <v>5811634</v>
      </c>
      <c r="G30" s="335"/>
      <c r="H30" s="301"/>
      <c r="I30" s="509">
        <v>4257640</v>
      </c>
      <c r="J30" s="509">
        <f t="shared" si="2"/>
        <v>1553994</v>
      </c>
    </row>
    <row r="31" spans="1:10" s="508" customFormat="1" ht="16.149999999999999" hidden="1" customHeight="1">
      <c r="A31" s="606" t="s">
        <v>2554</v>
      </c>
      <c r="B31" s="607"/>
      <c r="C31" s="484"/>
      <c r="D31" s="607"/>
      <c r="E31" s="608"/>
      <c r="F31" s="607">
        <f t="shared" si="0"/>
        <v>0</v>
      </c>
      <c r="G31" s="335"/>
      <c r="H31" s="301"/>
      <c r="I31" s="509">
        <v>874000</v>
      </c>
      <c r="J31" s="509">
        <f t="shared" si="2"/>
        <v>-874000</v>
      </c>
    </row>
    <row r="32" spans="1:10" s="508" customFormat="1" ht="16.149999999999999" hidden="1" customHeight="1">
      <c r="A32" s="606" t="s">
        <v>1656</v>
      </c>
      <c r="B32" s="607"/>
      <c r="C32" s="484"/>
      <c r="D32" s="607"/>
      <c r="E32" s="608"/>
      <c r="F32" s="607">
        <f t="shared" si="0"/>
        <v>0</v>
      </c>
      <c r="G32" s="335"/>
      <c r="H32" s="301"/>
      <c r="I32" s="509"/>
      <c r="J32" s="509"/>
    </row>
    <row r="33" spans="1:10" s="508" customFormat="1" ht="16.149999999999999" customHeight="1">
      <c r="A33" s="483" t="s">
        <v>1657</v>
      </c>
      <c r="B33" s="484">
        <v>780000</v>
      </c>
      <c r="C33" s="484"/>
      <c r="D33" s="485">
        <v>0</v>
      </c>
      <c r="E33" s="485">
        <v>0</v>
      </c>
      <c r="F33" s="484">
        <f t="shared" si="0"/>
        <v>780000</v>
      </c>
      <c r="G33" s="335">
        <v>0</v>
      </c>
      <c r="H33" s="301">
        <f t="shared" ref="H33:H50" si="4">SUM(F33:G33)</f>
        <v>780000</v>
      </c>
      <c r="I33" s="509"/>
      <c r="J33" s="509"/>
    </row>
    <row r="34" spans="1:10" s="508" customFormat="1" ht="16.149999999999999" customHeight="1">
      <c r="A34" s="483" t="s">
        <v>1658</v>
      </c>
      <c r="B34" s="484">
        <v>1750000</v>
      </c>
      <c r="C34" s="484"/>
      <c r="D34" s="484">
        <v>1160073</v>
      </c>
      <c r="E34" s="485">
        <v>0</v>
      </c>
      <c r="F34" s="484">
        <f t="shared" si="0"/>
        <v>2910073</v>
      </c>
      <c r="G34" s="335">
        <v>0</v>
      </c>
      <c r="H34" s="301">
        <f t="shared" si="4"/>
        <v>2910073</v>
      </c>
      <c r="I34" s="509"/>
      <c r="J34" s="509"/>
    </row>
    <row r="35" spans="1:10" s="508" customFormat="1" ht="16.149999999999999" customHeight="1">
      <c r="A35" s="483" t="s">
        <v>612</v>
      </c>
      <c r="B35" s="484">
        <v>1120000</v>
      </c>
      <c r="C35" s="484"/>
      <c r="D35" s="485">
        <v>0</v>
      </c>
      <c r="E35" s="485">
        <v>0</v>
      </c>
      <c r="F35" s="484">
        <f t="shared" si="0"/>
        <v>1120000</v>
      </c>
      <c r="G35" s="335">
        <v>0</v>
      </c>
      <c r="H35" s="301">
        <f t="shared" si="4"/>
        <v>1120000</v>
      </c>
      <c r="I35" s="509">
        <v>1020866</v>
      </c>
      <c r="J35" s="509">
        <f t="shared" si="2"/>
        <v>99134</v>
      </c>
    </row>
    <row r="36" spans="1:10" s="508" customFormat="1" ht="16.149999999999999" customHeight="1">
      <c r="A36" s="483" t="s">
        <v>1469</v>
      </c>
      <c r="B36" s="484">
        <v>3016000</v>
      </c>
      <c r="C36" s="484"/>
      <c r="D36" s="485">
        <v>0</v>
      </c>
      <c r="E36" s="485">
        <v>0</v>
      </c>
      <c r="F36" s="484">
        <f t="shared" si="0"/>
        <v>3016000</v>
      </c>
      <c r="G36" s="335">
        <v>0</v>
      </c>
      <c r="H36" s="301">
        <f t="shared" si="4"/>
        <v>3016000</v>
      </c>
      <c r="I36" s="509">
        <v>1826712</v>
      </c>
      <c r="J36" s="509">
        <f t="shared" si="2"/>
        <v>1189288</v>
      </c>
    </row>
    <row r="37" spans="1:10" s="508" customFormat="1" ht="16.149999999999999" customHeight="1">
      <c r="A37" s="483" t="s">
        <v>1659</v>
      </c>
      <c r="B37" s="484">
        <v>2400000</v>
      </c>
      <c r="C37" s="484"/>
      <c r="D37" s="485">
        <v>0</v>
      </c>
      <c r="E37" s="485">
        <v>0</v>
      </c>
      <c r="F37" s="484">
        <f t="shared" si="0"/>
        <v>2400000</v>
      </c>
      <c r="G37" s="335">
        <v>0</v>
      </c>
      <c r="H37" s="301">
        <f t="shared" si="4"/>
        <v>2400000</v>
      </c>
      <c r="I37" s="509"/>
      <c r="J37" s="509"/>
    </row>
    <row r="38" spans="1:10" s="508" customFormat="1" ht="16.149999999999999" customHeight="1">
      <c r="A38" s="483" t="s">
        <v>1660</v>
      </c>
      <c r="B38" s="484">
        <v>2400000</v>
      </c>
      <c r="C38" s="484"/>
      <c r="D38" s="485">
        <v>0</v>
      </c>
      <c r="E38" s="485">
        <v>0</v>
      </c>
      <c r="F38" s="484">
        <f t="shared" si="0"/>
        <v>2400000</v>
      </c>
      <c r="G38" s="335">
        <v>0</v>
      </c>
      <c r="H38" s="301">
        <f t="shared" si="4"/>
        <v>2400000</v>
      </c>
      <c r="I38" s="509"/>
      <c r="J38" s="509"/>
    </row>
    <row r="39" spans="1:10" s="508" customFormat="1" ht="16.149999999999999" customHeight="1">
      <c r="A39" s="483" t="s">
        <v>1661</v>
      </c>
      <c r="B39" s="484">
        <v>75000</v>
      </c>
      <c r="C39" s="484"/>
      <c r="D39" s="485">
        <v>0</v>
      </c>
      <c r="E39" s="485">
        <v>0</v>
      </c>
      <c r="F39" s="484">
        <f t="shared" si="0"/>
        <v>75000</v>
      </c>
      <c r="G39" s="335">
        <v>0</v>
      </c>
      <c r="H39" s="301">
        <f t="shared" si="4"/>
        <v>75000</v>
      </c>
      <c r="I39" s="509"/>
      <c r="J39" s="509"/>
    </row>
    <row r="40" spans="1:10" s="508" customFormat="1" ht="16.149999999999999" customHeight="1">
      <c r="A40" s="483" t="s">
        <v>1662</v>
      </c>
      <c r="B40" s="484">
        <v>766000000</v>
      </c>
      <c r="C40" s="484"/>
      <c r="D40" s="485">
        <v>0</v>
      </c>
      <c r="E40" s="485">
        <v>0</v>
      </c>
      <c r="F40" s="484">
        <f t="shared" si="0"/>
        <v>766000000</v>
      </c>
      <c r="G40" s="335">
        <v>0</v>
      </c>
      <c r="H40" s="301">
        <f t="shared" si="4"/>
        <v>766000000</v>
      </c>
      <c r="I40" s="509"/>
      <c r="J40" s="509"/>
    </row>
    <row r="41" spans="1:10" s="508" customFormat="1" ht="16.149999999999999" customHeight="1">
      <c r="A41" s="483" t="s">
        <v>1663</v>
      </c>
      <c r="B41" s="484">
        <v>300000</v>
      </c>
      <c r="C41" s="484"/>
      <c r="D41" s="485">
        <v>0</v>
      </c>
      <c r="E41" s="485">
        <v>0</v>
      </c>
      <c r="F41" s="484">
        <f t="shared" si="0"/>
        <v>300000</v>
      </c>
      <c r="G41" s="335">
        <v>0</v>
      </c>
      <c r="H41" s="301">
        <f t="shared" si="4"/>
        <v>300000</v>
      </c>
      <c r="I41" s="509"/>
      <c r="J41" s="509"/>
    </row>
    <row r="42" spans="1:10" s="508" customFormat="1" ht="16.149999999999999" customHeight="1">
      <c r="A42" s="483" t="s">
        <v>2571</v>
      </c>
      <c r="B42" s="484">
        <v>7500000</v>
      </c>
      <c r="C42" s="484"/>
      <c r="D42" s="485">
        <v>0</v>
      </c>
      <c r="E42" s="485">
        <v>0</v>
      </c>
      <c r="F42" s="484">
        <f t="shared" si="0"/>
        <v>7500000</v>
      </c>
      <c r="G42" s="335"/>
      <c r="H42" s="301"/>
      <c r="I42" s="509"/>
      <c r="J42" s="509"/>
    </row>
    <row r="43" spans="1:10" s="508" customFormat="1" ht="16.149999999999999" customHeight="1">
      <c r="A43" s="483" t="s">
        <v>1664</v>
      </c>
      <c r="B43" s="484">
        <v>900000</v>
      </c>
      <c r="C43" s="484"/>
      <c r="D43" s="485">
        <v>0</v>
      </c>
      <c r="E43" s="485">
        <v>0</v>
      </c>
      <c r="F43" s="484">
        <f t="shared" si="0"/>
        <v>900000</v>
      </c>
      <c r="G43" s="335">
        <v>0</v>
      </c>
      <c r="H43" s="301">
        <f t="shared" si="4"/>
        <v>900000</v>
      </c>
      <c r="I43" s="509"/>
      <c r="J43" s="509"/>
    </row>
    <row r="44" spans="1:10" s="508" customFormat="1" ht="16.149999999999999" customHeight="1">
      <c r="A44" s="483" t="s">
        <v>1665</v>
      </c>
      <c r="B44" s="484">
        <v>22000000</v>
      </c>
      <c r="C44" s="484"/>
      <c r="D44" s="484">
        <v>43942644</v>
      </c>
      <c r="E44" s="485">
        <v>0</v>
      </c>
      <c r="F44" s="484">
        <f>SUM(B44:E44)</f>
        <v>65942644</v>
      </c>
      <c r="G44" s="335">
        <v>0</v>
      </c>
      <c r="H44" s="301">
        <f t="shared" si="4"/>
        <v>65942644</v>
      </c>
      <c r="I44" s="509"/>
      <c r="J44" s="509"/>
    </row>
    <row r="45" spans="1:10" s="508" customFormat="1" ht="16.149999999999999" customHeight="1">
      <c r="A45" s="483" t="s">
        <v>1666</v>
      </c>
      <c r="B45" s="484">
        <v>88145000</v>
      </c>
      <c r="C45" s="484"/>
      <c r="D45" s="484">
        <v>-79171022</v>
      </c>
      <c r="E45" s="484">
        <v>6500000</v>
      </c>
      <c r="F45" s="484">
        <f t="shared" si="0"/>
        <v>15473978</v>
      </c>
      <c r="G45" s="335">
        <v>0</v>
      </c>
      <c r="H45" s="301">
        <f t="shared" si="4"/>
        <v>15473978</v>
      </c>
      <c r="I45" s="509"/>
      <c r="J45" s="509"/>
    </row>
    <row r="46" spans="1:10" s="508" customFormat="1" ht="16.149999999999999" customHeight="1">
      <c r="A46" s="483" t="s">
        <v>1667</v>
      </c>
      <c r="B46" s="485">
        <v>0</v>
      </c>
      <c r="C46" s="485"/>
      <c r="D46" s="485">
        <v>0</v>
      </c>
      <c r="E46" s="484">
        <v>278</v>
      </c>
      <c r="F46" s="484">
        <f t="shared" si="0"/>
        <v>278</v>
      </c>
      <c r="G46" s="335"/>
      <c r="H46" s="301"/>
      <c r="I46" s="509"/>
      <c r="J46" s="509"/>
    </row>
    <row r="47" spans="1:10" s="508" customFormat="1" ht="15.4" hidden="1" customHeight="1">
      <c r="A47" s="483" t="s">
        <v>1668</v>
      </c>
      <c r="B47" s="484"/>
      <c r="C47" s="484"/>
      <c r="D47" s="484"/>
      <c r="E47" s="484"/>
      <c r="F47" s="484">
        <f t="shared" si="0"/>
        <v>0</v>
      </c>
      <c r="G47" s="335"/>
      <c r="H47" s="301"/>
      <c r="I47" s="509"/>
      <c r="J47" s="509"/>
    </row>
    <row r="48" spans="1:10" s="508" customFormat="1" ht="16.149999999999999" customHeight="1">
      <c r="A48" s="483" t="s">
        <v>1669</v>
      </c>
      <c r="B48" s="485">
        <v>0</v>
      </c>
      <c r="C48" s="484"/>
      <c r="D48" s="484">
        <v>386013</v>
      </c>
      <c r="E48" s="485">
        <v>0</v>
      </c>
      <c r="F48" s="484">
        <f t="shared" si="0"/>
        <v>386013</v>
      </c>
      <c r="G48" s="335"/>
      <c r="H48" s="301"/>
      <c r="I48" s="509"/>
      <c r="J48" s="509"/>
    </row>
    <row r="49" spans="1:10" s="508" customFormat="1" ht="16.149999999999999" hidden="1" customHeight="1">
      <c r="A49" s="609" t="s">
        <v>1670</v>
      </c>
      <c r="B49" s="607"/>
      <c r="C49" s="484"/>
      <c r="D49" s="607"/>
      <c r="E49" s="607"/>
      <c r="F49" s="607">
        <f t="shared" si="0"/>
        <v>0</v>
      </c>
      <c r="G49" s="335">
        <v>0</v>
      </c>
      <c r="H49" s="301">
        <f t="shared" si="4"/>
        <v>0</v>
      </c>
      <c r="I49" s="509"/>
      <c r="J49" s="509"/>
    </row>
    <row r="50" spans="1:10" s="508" customFormat="1" ht="16.5" hidden="1" customHeight="1">
      <c r="A50" s="483" t="s">
        <v>1649</v>
      </c>
      <c r="B50" s="484"/>
      <c r="C50" s="484"/>
      <c r="D50" s="484"/>
      <c r="E50" s="484"/>
      <c r="F50" s="484">
        <f t="shared" si="0"/>
        <v>0</v>
      </c>
      <c r="G50" s="335">
        <v>0</v>
      </c>
      <c r="H50" s="301">
        <f t="shared" si="4"/>
        <v>0</v>
      </c>
      <c r="I50" s="509"/>
      <c r="J50" s="509"/>
    </row>
    <row r="51" spans="1:10" s="508" customFormat="1" ht="7.9" customHeight="1">
      <c r="A51" s="483"/>
      <c r="B51" s="484"/>
      <c r="C51" s="484"/>
      <c r="D51" s="484"/>
      <c r="E51" s="484"/>
      <c r="F51" s="484"/>
      <c r="G51" s="335"/>
      <c r="H51" s="301"/>
      <c r="I51" s="509"/>
      <c r="J51" s="509"/>
    </row>
    <row r="52" spans="1:10" s="508" customFormat="1" ht="16.149999999999999" customHeight="1">
      <c r="A52" s="480" t="s">
        <v>1671</v>
      </c>
      <c r="B52" s="481">
        <f>SUM(B53:B55)</f>
        <v>525300000</v>
      </c>
      <c r="C52" s="481">
        <f>SUM(C53:C55)</f>
        <v>0</v>
      </c>
      <c r="D52" s="481">
        <f>SUM(D53:D55)</f>
        <v>44909842</v>
      </c>
      <c r="E52" s="482">
        <f>SUM(E53:E55)</f>
        <v>0</v>
      </c>
      <c r="F52" s="481">
        <f>SUM(F53:F55)</f>
        <v>570209842</v>
      </c>
      <c r="G52" s="335"/>
      <c r="H52" s="301"/>
      <c r="I52" s="509"/>
      <c r="J52" s="509"/>
    </row>
    <row r="53" spans="1:10" s="508" customFormat="1" ht="16.149999999999999" customHeight="1">
      <c r="A53" s="483" t="s">
        <v>2614</v>
      </c>
      <c r="B53" s="484">
        <v>476892000</v>
      </c>
      <c r="C53" s="484"/>
      <c r="D53" s="484">
        <v>44309842</v>
      </c>
      <c r="E53" s="485">
        <v>0</v>
      </c>
      <c r="F53" s="484">
        <f t="shared" si="0"/>
        <v>521201842</v>
      </c>
      <c r="G53" s="335"/>
      <c r="H53" s="301"/>
      <c r="I53" s="509"/>
      <c r="J53" s="509"/>
    </row>
    <row r="54" spans="1:10" s="508" customFormat="1" ht="16.149999999999999" customHeight="1">
      <c r="A54" s="483" t="s">
        <v>1672</v>
      </c>
      <c r="B54" s="484">
        <v>6434000</v>
      </c>
      <c r="C54" s="484"/>
      <c r="D54" s="485">
        <v>0</v>
      </c>
      <c r="E54" s="485">
        <v>0</v>
      </c>
      <c r="F54" s="484">
        <f t="shared" si="0"/>
        <v>6434000</v>
      </c>
      <c r="G54" s="335"/>
      <c r="H54" s="301"/>
      <c r="I54" s="509"/>
      <c r="J54" s="509"/>
    </row>
    <row r="55" spans="1:10" s="508" customFormat="1" ht="16.899999999999999" customHeight="1">
      <c r="A55" s="483" t="s">
        <v>532</v>
      </c>
      <c r="B55" s="484">
        <v>41974000</v>
      </c>
      <c r="C55" s="484"/>
      <c r="D55" s="484">
        <v>600000</v>
      </c>
      <c r="E55" s="485">
        <v>0</v>
      </c>
      <c r="F55" s="484">
        <f t="shared" si="0"/>
        <v>42574000</v>
      </c>
      <c r="G55" s="335"/>
      <c r="H55" s="301"/>
      <c r="I55" s="509"/>
      <c r="J55" s="509"/>
    </row>
    <row r="56" spans="1:10" s="508" customFormat="1" ht="7.9" customHeight="1">
      <c r="A56" s="483"/>
      <c r="B56" s="484"/>
      <c r="C56" s="484"/>
      <c r="D56" s="484"/>
      <c r="E56" s="485"/>
      <c r="F56" s="484"/>
      <c r="G56" s="335"/>
      <c r="H56" s="301"/>
      <c r="I56" s="509"/>
      <c r="J56" s="509"/>
    </row>
    <row r="57" spans="1:10" s="508" customFormat="1" ht="16.149999999999999" customHeight="1">
      <c r="A57" s="480" t="s">
        <v>1674</v>
      </c>
      <c r="B57" s="481">
        <f t="shared" ref="B57:H57" si="5">SUM(B58:B68)</f>
        <v>448016000</v>
      </c>
      <c r="C57" s="481">
        <f t="shared" si="5"/>
        <v>0</v>
      </c>
      <c r="D57" s="481">
        <f t="shared" si="5"/>
        <v>14884714</v>
      </c>
      <c r="E57" s="481">
        <f t="shared" si="5"/>
        <v>275269</v>
      </c>
      <c r="F57" s="481">
        <f t="shared" si="5"/>
        <v>463175983</v>
      </c>
      <c r="G57" s="503">
        <f t="shared" si="5"/>
        <v>0</v>
      </c>
      <c r="H57" s="504">
        <f t="shared" si="5"/>
        <v>429385703</v>
      </c>
      <c r="I57" s="506">
        <v>439581000</v>
      </c>
      <c r="J57" s="506">
        <f>B57-I57</f>
        <v>8435000</v>
      </c>
    </row>
    <row r="58" spans="1:10" s="508" customFormat="1" ht="16.149999999999999" customHeight="1">
      <c r="A58" s="483" t="s">
        <v>458</v>
      </c>
      <c r="B58" s="484">
        <v>362579000</v>
      </c>
      <c r="C58" s="484"/>
      <c r="D58" s="484">
        <v>7088421</v>
      </c>
      <c r="E58" s="485">
        <v>0</v>
      </c>
      <c r="F58" s="484">
        <f t="shared" ref="F58:F134" si="6">SUM(B58:E58)</f>
        <v>369667421</v>
      </c>
      <c r="G58" s="335">
        <v>0</v>
      </c>
      <c r="H58" s="301">
        <f t="shared" ref="H58:H68" si="7">SUM(F58:G58)</f>
        <v>369667421</v>
      </c>
      <c r="I58" s="509">
        <v>362232116</v>
      </c>
      <c r="J58" s="509">
        <f t="shared" si="2"/>
        <v>7435305</v>
      </c>
    </row>
    <row r="59" spans="1:10" s="508" customFormat="1" ht="16.149999999999999" customHeight="1">
      <c r="A59" s="486" t="s">
        <v>1675</v>
      </c>
      <c r="B59" s="484">
        <v>4156000</v>
      </c>
      <c r="C59" s="484"/>
      <c r="D59" s="484">
        <v>47180</v>
      </c>
      <c r="E59" s="485">
        <v>0</v>
      </c>
      <c r="F59" s="484">
        <f t="shared" si="6"/>
        <v>4203180</v>
      </c>
      <c r="G59" s="335">
        <v>0</v>
      </c>
      <c r="H59" s="301">
        <f t="shared" si="7"/>
        <v>4203180</v>
      </c>
      <c r="I59" s="509"/>
      <c r="J59" s="509"/>
    </row>
    <row r="60" spans="1:10" s="508" customFormat="1" ht="30.95" customHeight="1">
      <c r="A60" s="410" t="s">
        <v>1673</v>
      </c>
      <c r="B60" s="301"/>
      <c r="C60" s="301"/>
      <c r="D60" s="301"/>
      <c r="E60" s="301"/>
      <c r="F60" s="301"/>
      <c r="G60" s="335"/>
      <c r="H60" s="301"/>
      <c r="I60" s="509"/>
      <c r="J60" s="509"/>
    </row>
    <row r="61" spans="1:10" s="508" customFormat="1" ht="18" customHeight="1">
      <c r="A61" s="428"/>
      <c r="B61" s="410"/>
      <c r="C61" s="410"/>
      <c r="D61" s="410"/>
      <c r="E61" s="410"/>
      <c r="F61" s="429" t="s">
        <v>1406</v>
      </c>
      <c r="G61" s="335"/>
      <c r="H61" s="301"/>
      <c r="I61" s="509"/>
      <c r="J61" s="509"/>
    </row>
    <row r="62" spans="1:10" s="508" customFormat="1" ht="49.9" customHeight="1">
      <c r="A62" s="307" t="s">
        <v>1630</v>
      </c>
      <c r="B62" s="462" t="s">
        <v>1631</v>
      </c>
      <c r="C62" s="462" t="s">
        <v>1641</v>
      </c>
      <c r="D62" s="462" t="s">
        <v>1642</v>
      </c>
      <c r="E62" s="462" t="s">
        <v>1635</v>
      </c>
      <c r="F62" s="462" t="s">
        <v>1634</v>
      </c>
      <c r="G62" s="335"/>
      <c r="H62" s="301"/>
      <c r="I62" s="509"/>
      <c r="J62" s="509"/>
    </row>
    <row r="63" spans="1:10" s="508" customFormat="1" ht="16.149999999999999" customHeight="1">
      <c r="A63" s="483" t="s">
        <v>1676</v>
      </c>
      <c r="B63" s="484">
        <v>33314000</v>
      </c>
      <c r="C63" s="484"/>
      <c r="D63" s="484">
        <v>476280</v>
      </c>
      <c r="E63" s="485">
        <v>0</v>
      </c>
      <c r="F63" s="484">
        <f>SUM(B63:E63)</f>
        <v>33790280</v>
      </c>
      <c r="G63" s="335"/>
      <c r="H63" s="301"/>
      <c r="I63" s="509"/>
      <c r="J63" s="509"/>
    </row>
    <row r="64" spans="1:10" s="508" customFormat="1" ht="16.149999999999999" customHeight="1">
      <c r="A64" s="483" t="s">
        <v>1677</v>
      </c>
      <c r="B64" s="484">
        <v>15760000</v>
      </c>
      <c r="C64" s="484"/>
      <c r="D64" s="484">
        <v>2632577</v>
      </c>
      <c r="E64" s="485">
        <v>0</v>
      </c>
      <c r="F64" s="484">
        <f t="shared" si="6"/>
        <v>18392577</v>
      </c>
      <c r="G64" s="335">
        <v>0</v>
      </c>
      <c r="H64" s="301">
        <f t="shared" si="7"/>
        <v>18392577</v>
      </c>
      <c r="I64" s="509">
        <v>18067000</v>
      </c>
      <c r="J64" s="509">
        <f t="shared" si="2"/>
        <v>325577</v>
      </c>
    </row>
    <row r="65" spans="1:11" s="508" customFormat="1" ht="16.149999999999999" customHeight="1">
      <c r="A65" s="483" t="s">
        <v>582</v>
      </c>
      <c r="B65" s="484">
        <v>14010000</v>
      </c>
      <c r="C65" s="484"/>
      <c r="D65" s="484">
        <v>1276868</v>
      </c>
      <c r="E65" s="485">
        <v>0</v>
      </c>
      <c r="F65" s="484">
        <f t="shared" si="6"/>
        <v>15286868</v>
      </c>
      <c r="G65" s="335">
        <v>0</v>
      </c>
      <c r="H65" s="301">
        <f t="shared" si="7"/>
        <v>15286868</v>
      </c>
      <c r="I65" s="509">
        <v>13843431</v>
      </c>
      <c r="J65" s="509">
        <f t="shared" si="2"/>
        <v>1443437</v>
      </c>
    </row>
    <row r="66" spans="1:11" s="508" customFormat="1" ht="16.149999999999999" customHeight="1">
      <c r="A66" s="483" t="s">
        <v>476</v>
      </c>
      <c r="B66" s="484">
        <v>12546000</v>
      </c>
      <c r="C66" s="484"/>
      <c r="D66" s="484">
        <v>2770358</v>
      </c>
      <c r="E66" s="484">
        <v>275269</v>
      </c>
      <c r="F66" s="484">
        <f t="shared" si="6"/>
        <v>15591627</v>
      </c>
      <c r="G66" s="335">
        <v>0</v>
      </c>
      <c r="H66" s="301">
        <f t="shared" si="7"/>
        <v>15591627</v>
      </c>
      <c r="I66" s="509">
        <v>13056404</v>
      </c>
      <c r="J66" s="509">
        <f t="shared" si="2"/>
        <v>2535223</v>
      </c>
    </row>
    <row r="67" spans="1:11" s="508" customFormat="1" ht="16.149999999999999" customHeight="1">
      <c r="A67" s="483" t="s">
        <v>567</v>
      </c>
      <c r="B67" s="484">
        <v>3402000</v>
      </c>
      <c r="C67" s="484"/>
      <c r="D67" s="484">
        <v>593030</v>
      </c>
      <c r="E67" s="485">
        <v>0</v>
      </c>
      <c r="F67" s="484">
        <f t="shared" si="6"/>
        <v>3995030</v>
      </c>
      <c r="G67" s="335">
        <v>0</v>
      </c>
      <c r="H67" s="301">
        <f t="shared" si="7"/>
        <v>3995030</v>
      </c>
      <c r="I67" s="509">
        <v>3404332</v>
      </c>
      <c r="J67" s="509">
        <f t="shared" si="2"/>
        <v>590698</v>
      </c>
    </row>
    <row r="68" spans="1:11" s="508" customFormat="1" ht="16.149999999999999" customHeight="1">
      <c r="A68" s="483" t="s">
        <v>1678</v>
      </c>
      <c r="B68" s="484">
        <v>2249000</v>
      </c>
      <c r="C68" s="484"/>
      <c r="D68" s="485">
        <v>0</v>
      </c>
      <c r="E68" s="485">
        <v>0</v>
      </c>
      <c r="F68" s="484">
        <f t="shared" si="6"/>
        <v>2249000</v>
      </c>
      <c r="G68" s="335">
        <v>0</v>
      </c>
      <c r="H68" s="301">
        <f t="shared" si="7"/>
        <v>2249000</v>
      </c>
      <c r="I68" s="509"/>
      <c r="J68" s="509"/>
    </row>
    <row r="69" spans="1:11" ht="7.9" hidden="1" customHeight="1">
      <c r="A69" s="483"/>
      <c r="B69" s="484"/>
      <c r="C69" s="484"/>
      <c r="D69" s="484"/>
      <c r="E69" s="484"/>
      <c r="F69" s="484"/>
      <c r="G69" s="511"/>
      <c r="H69" s="301"/>
      <c r="I69" s="509"/>
      <c r="J69" s="509"/>
    </row>
    <row r="70" spans="1:11" ht="7.9" customHeight="1">
      <c r="A70" s="483"/>
      <c r="B70" s="484"/>
      <c r="C70" s="484"/>
      <c r="D70" s="484"/>
      <c r="E70" s="484"/>
      <c r="F70" s="484"/>
      <c r="G70" s="511"/>
      <c r="H70" s="301"/>
      <c r="I70" s="509"/>
      <c r="J70" s="509"/>
    </row>
    <row r="71" spans="1:11" ht="15" customHeight="1">
      <c r="A71" s="480" t="s">
        <v>1679</v>
      </c>
      <c r="B71" s="481">
        <f t="shared" ref="B71:H71" si="8">SUM(B72:B91)</f>
        <v>109589000</v>
      </c>
      <c r="C71" s="481">
        <f t="shared" si="8"/>
        <v>0</v>
      </c>
      <c r="D71" s="481">
        <f t="shared" si="8"/>
        <v>17317871</v>
      </c>
      <c r="E71" s="481">
        <f t="shared" si="8"/>
        <v>19456</v>
      </c>
      <c r="F71" s="481">
        <f t="shared" si="8"/>
        <v>126926327</v>
      </c>
      <c r="G71" s="503">
        <f t="shared" si="8"/>
        <v>0</v>
      </c>
      <c r="H71" s="504">
        <f t="shared" si="8"/>
        <v>118557465</v>
      </c>
      <c r="I71" s="506">
        <v>159735000</v>
      </c>
      <c r="J71" s="506">
        <f>I71-B71</f>
        <v>50146000</v>
      </c>
      <c r="K71" s="302" t="s">
        <v>1680</v>
      </c>
    </row>
    <row r="72" spans="1:11" ht="16.149999999999999" customHeight="1">
      <c r="A72" s="490" t="s">
        <v>1681</v>
      </c>
      <c r="B72" s="484">
        <v>5369000</v>
      </c>
      <c r="C72" s="484"/>
      <c r="D72" s="610">
        <v>0</v>
      </c>
      <c r="E72" s="485">
        <v>0</v>
      </c>
      <c r="F72" s="484">
        <f t="shared" si="6"/>
        <v>5369000</v>
      </c>
      <c r="G72" s="335">
        <v>0</v>
      </c>
      <c r="H72" s="301">
        <f t="shared" ref="H72:H83" si="9">SUM(F72:G72)</f>
        <v>5369000</v>
      </c>
      <c r="I72" s="509"/>
      <c r="J72" s="509"/>
    </row>
    <row r="73" spans="1:11" s="508" customFormat="1" ht="16.149999999999999" customHeight="1">
      <c r="A73" s="483" t="s">
        <v>2562</v>
      </c>
      <c r="B73" s="484">
        <v>8844000</v>
      </c>
      <c r="C73" s="484"/>
      <c r="D73" s="484">
        <v>507949</v>
      </c>
      <c r="E73" s="485">
        <v>0</v>
      </c>
      <c r="F73" s="484">
        <f t="shared" si="6"/>
        <v>9351949</v>
      </c>
      <c r="G73" s="335">
        <v>0</v>
      </c>
      <c r="H73" s="301">
        <f t="shared" si="9"/>
        <v>9351949</v>
      </c>
      <c r="I73" s="509">
        <v>8740075</v>
      </c>
      <c r="J73" s="509">
        <f t="shared" si="2"/>
        <v>611874</v>
      </c>
    </row>
    <row r="74" spans="1:11" s="508" customFormat="1" ht="16.149999999999999" customHeight="1">
      <c r="A74" s="483" t="s">
        <v>2573</v>
      </c>
      <c r="B74" s="484">
        <v>4500000</v>
      </c>
      <c r="C74" s="484"/>
      <c r="D74" s="484">
        <v>1534842</v>
      </c>
      <c r="E74" s="484">
        <v>8312</v>
      </c>
      <c r="F74" s="484">
        <f t="shared" si="6"/>
        <v>6043154</v>
      </c>
      <c r="G74" s="335">
        <v>0</v>
      </c>
      <c r="H74" s="301">
        <f t="shared" si="9"/>
        <v>6043154</v>
      </c>
      <c r="I74" s="509">
        <v>11799655</v>
      </c>
      <c r="J74" s="509">
        <f t="shared" si="2"/>
        <v>-5756501</v>
      </c>
    </row>
    <row r="75" spans="1:11" s="508" customFormat="1" ht="16.149999999999999" customHeight="1">
      <c r="A75" s="483" t="s">
        <v>2572</v>
      </c>
      <c r="B75" s="484">
        <v>5090000</v>
      </c>
      <c r="C75" s="484"/>
      <c r="D75" s="484">
        <v>2525718</v>
      </c>
      <c r="E75" s="484">
        <v>11144</v>
      </c>
      <c r="F75" s="484">
        <f>SUM(B75:E75)</f>
        <v>7626862</v>
      </c>
      <c r="G75" s="335"/>
      <c r="H75" s="301"/>
      <c r="I75" s="509"/>
      <c r="J75" s="509"/>
    </row>
    <row r="76" spans="1:11" s="508" customFormat="1" ht="16.149999999999999" customHeight="1">
      <c r="A76" s="483" t="s">
        <v>2550</v>
      </c>
      <c r="B76" s="484">
        <v>242000</v>
      </c>
      <c r="C76" s="484"/>
      <c r="D76" s="610">
        <v>0</v>
      </c>
      <c r="E76" s="485">
        <v>0</v>
      </c>
      <c r="F76" s="484">
        <f t="shared" ref="F76:F77" si="10">SUM(B76:E76)</f>
        <v>242000</v>
      </c>
      <c r="G76" s="335"/>
      <c r="H76" s="301"/>
      <c r="I76" s="509"/>
      <c r="J76" s="509"/>
    </row>
    <row r="77" spans="1:11" s="508" customFormat="1" ht="16.149999999999999" customHeight="1">
      <c r="A77" s="483" t="s">
        <v>2551</v>
      </c>
      <c r="B77" s="484">
        <v>500000</v>
      </c>
      <c r="C77" s="484"/>
      <c r="D77" s="610">
        <v>0</v>
      </c>
      <c r="E77" s="485">
        <v>0</v>
      </c>
      <c r="F77" s="484">
        <f t="shared" si="10"/>
        <v>500000</v>
      </c>
      <c r="G77" s="335"/>
      <c r="H77" s="301"/>
      <c r="I77" s="509"/>
      <c r="J77" s="509"/>
    </row>
    <row r="78" spans="1:11" s="508" customFormat="1" ht="16.149999999999999" customHeight="1">
      <c r="A78" s="483" t="s">
        <v>1682</v>
      </c>
      <c r="B78" s="484">
        <v>8439000</v>
      </c>
      <c r="C78" s="484"/>
      <c r="D78" s="484">
        <v>4780848</v>
      </c>
      <c r="E78" s="485">
        <v>0</v>
      </c>
      <c r="F78" s="484">
        <f t="shared" si="6"/>
        <v>13219848</v>
      </c>
      <c r="G78" s="335">
        <v>0</v>
      </c>
      <c r="H78" s="301">
        <f t="shared" si="9"/>
        <v>13219848</v>
      </c>
      <c r="I78" s="509"/>
      <c r="J78" s="509"/>
    </row>
    <row r="79" spans="1:11" s="508" customFormat="1" ht="15.4" hidden="1" customHeight="1">
      <c r="A79" s="483" t="s">
        <v>1683</v>
      </c>
      <c r="B79" s="484"/>
      <c r="C79" s="484"/>
      <c r="D79" s="484"/>
      <c r="E79" s="485"/>
      <c r="F79" s="484">
        <f t="shared" si="6"/>
        <v>0</v>
      </c>
      <c r="G79" s="335">
        <v>0</v>
      </c>
      <c r="H79" s="301">
        <f t="shared" si="9"/>
        <v>0</v>
      </c>
      <c r="I79" s="509">
        <v>154148</v>
      </c>
      <c r="J79" s="509">
        <f t="shared" ref="J79:J133" si="11">F79-I79</f>
        <v>-154148</v>
      </c>
    </row>
    <row r="80" spans="1:11" s="508" customFormat="1" ht="16.149999999999999" customHeight="1">
      <c r="A80" s="483" t="s">
        <v>560</v>
      </c>
      <c r="B80" s="484">
        <v>1770000</v>
      </c>
      <c r="C80" s="484"/>
      <c r="D80" s="484">
        <v>119270</v>
      </c>
      <c r="E80" s="485">
        <v>0</v>
      </c>
      <c r="F80" s="484">
        <f>SUM(B80:E80)</f>
        <v>1889270</v>
      </c>
      <c r="G80" s="335">
        <v>0</v>
      </c>
      <c r="H80" s="301">
        <f t="shared" si="9"/>
        <v>1889270</v>
      </c>
      <c r="I80" s="509">
        <v>1195058</v>
      </c>
      <c r="J80" s="509">
        <f t="shared" si="11"/>
        <v>694212</v>
      </c>
    </row>
    <row r="81" spans="1:10" s="508" customFormat="1" ht="15.4" hidden="1" customHeight="1">
      <c r="A81" s="483" t="s">
        <v>535</v>
      </c>
      <c r="B81" s="484"/>
      <c r="C81" s="484"/>
      <c r="D81" s="484"/>
      <c r="E81" s="485"/>
      <c r="F81" s="484">
        <f>SUM(B81:E81)</f>
        <v>0</v>
      </c>
      <c r="G81" s="335"/>
      <c r="H81" s="301"/>
      <c r="I81" s="509"/>
      <c r="J81" s="509"/>
    </row>
    <row r="82" spans="1:10" s="508" customFormat="1" ht="16.149999999999999" customHeight="1">
      <c r="A82" s="483" t="s">
        <v>2563</v>
      </c>
      <c r="B82" s="484">
        <v>646000</v>
      </c>
      <c r="C82" s="484"/>
      <c r="D82" s="485">
        <v>0</v>
      </c>
      <c r="E82" s="485">
        <v>0</v>
      </c>
      <c r="F82" s="484">
        <f t="shared" si="6"/>
        <v>646000</v>
      </c>
      <c r="G82" s="335">
        <v>0</v>
      </c>
      <c r="H82" s="301">
        <f t="shared" si="9"/>
        <v>646000</v>
      </c>
      <c r="I82" s="509">
        <v>167026</v>
      </c>
      <c r="J82" s="509">
        <f t="shared" si="11"/>
        <v>478974</v>
      </c>
    </row>
    <row r="83" spans="1:10" s="508" customFormat="1" ht="15.4" hidden="1" customHeight="1">
      <c r="A83" s="483" t="s">
        <v>1684</v>
      </c>
      <c r="B83" s="484"/>
      <c r="C83" s="484"/>
      <c r="D83" s="484"/>
      <c r="E83" s="485"/>
      <c r="F83" s="484">
        <f t="shared" si="6"/>
        <v>0</v>
      </c>
      <c r="G83" s="335">
        <v>0</v>
      </c>
      <c r="H83" s="301">
        <f t="shared" si="9"/>
        <v>0</v>
      </c>
      <c r="I83" s="509">
        <v>48000000</v>
      </c>
      <c r="J83" s="509">
        <f t="shared" si="11"/>
        <v>-48000000</v>
      </c>
    </row>
    <row r="84" spans="1:10" s="508" customFormat="1" ht="16.149999999999999" customHeight="1">
      <c r="A84" s="486" t="s">
        <v>527</v>
      </c>
      <c r="B84" s="484">
        <v>41502000</v>
      </c>
      <c r="C84" s="484"/>
      <c r="D84" s="484">
        <v>4088295</v>
      </c>
      <c r="E84" s="610">
        <v>0</v>
      </c>
      <c r="F84" s="484">
        <f t="shared" si="6"/>
        <v>45590295</v>
      </c>
      <c r="G84" s="335">
        <v>0</v>
      </c>
      <c r="H84" s="301">
        <f t="shared" ref="H84:H91" si="12">SUM(F84:G84)</f>
        <v>45590295</v>
      </c>
      <c r="I84" s="509">
        <v>42674008</v>
      </c>
      <c r="J84" s="509">
        <f t="shared" si="11"/>
        <v>2916287</v>
      </c>
    </row>
    <row r="85" spans="1:10" s="508" customFormat="1" ht="16.149999999999999" customHeight="1">
      <c r="A85" s="483" t="s">
        <v>529</v>
      </c>
      <c r="B85" s="484">
        <v>25914000</v>
      </c>
      <c r="C85" s="484"/>
      <c r="D85" s="484">
        <v>3281134</v>
      </c>
      <c r="E85" s="485">
        <v>0</v>
      </c>
      <c r="F85" s="484">
        <f t="shared" si="6"/>
        <v>29195134</v>
      </c>
      <c r="G85" s="335">
        <v>0</v>
      </c>
      <c r="H85" s="301">
        <f t="shared" si="12"/>
        <v>29195134</v>
      </c>
      <c r="I85" s="509">
        <v>28897976</v>
      </c>
      <c r="J85" s="509">
        <f t="shared" si="11"/>
        <v>297158</v>
      </c>
    </row>
    <row r="86" spans="1:10" s="508" customFormat="1" ht="16.149999999999999" customHeight="1">
      <c r="A86" s="483" t="s">
        <v>1685</v>
      </c>
      <c r="B86" s="484">
        <v>551000</v>
      </c>
      <c r="C86" s="484"/>
      <c r="D86" s="485">
        <v>0</v>
      </c>
      <c r="E86" s="485">
        <v>0</v>
      </c>
      <c r="F86" s="484">
        <f t="shared" si="6"/>
        <v>551000</v>
      </c>
      <c r="G86" s="335">
        <v>0</v>
      </c>
      <c r="H86" s="301">
        <f t="shared" si="12"/>
        <v>551000</v>
      </c>
      <c r="I86" s="509"/>
      <c r="J86" s="509"/>
    </row>
    <row r="87" spans="1:10" s="508" customFormat="1" ht="16.149999999999999" customHeight="1">
      <c r="A87" s="483" t="s">
        <v>1686</v>
      </c>
      <c r="B87" s="484">
        <v>1461000</v>
      </c>
      <c r="C87" s="484"/>
      <c r="D87" s="484">
        <v>365976</v>
      </c>
      <c r="E87" s="485">
        <v>0</v>
      </c>
      <c r="F87" s="484">
        <f t="shared" si="6"/>
        <v>1826976</v>
      </c>
      <c r="G87" s="335">
        <v>0</v>
      </c>
      <c r="H87" s="301">
        <f t="shared" si="12"/>
        <v>1826976</v>
      </c>
      <c r="I87" s="509"/>
      <c r="J87" s="509"/>
    </row>
    <row r="88" spans="1:10" s="508" customFormat="1" ht="16.149999999999999" customHeight="1">
      <c r="A88" s="490" t="s">
        <v>1687</v>
      </c>
      <c r="B88" s="484">
        <v>1226000</v>
      </c>
      <c r="C88" s="484"/>
      <c r="D88" s="485">
        <v>0</v>
      </c>
      <c r="E88" s="485">
        <v>0</v>
      </c>
      <c r="F88" s="484">
        <f t="shared" si="6"/>
        <v>1226000</v>
      </c>
      <c r="G88" s="335">
        <v>0</v>
      </c>
      <c r="H88" s="301">
        <f t="shared" si="12"/>
        <v>1226000</v>
      </c>
      <c r="I88" s="509"/>
      <c r="J88" s="509"/>
    </row>
    <row r="89" spans="1:10" s="508" customFormat="1" ht="16.149999999999999" customHeight="1">
      <c r="A89" s="483" t="s">
        <v>1688</v>
      </c>
      <c r="B89" s="484">
        <v>3072000</v>
      </c>
      <c r="C89" s="484"/>
      <c r="D89" s="485">
        <v>0</v>
      </c>
      <c r="E89" s="485">
        <v>0</v>
      </c>
      <c r="F89" s="484">
        <f t="shared" si="6"/>
        <v>3072000</v>
      </c>
      <c r="G89" s="335">
        <v>0</v>
      </c>
      <c r="H89" s="301">
        <f t="shared" si="12"/>
        <v>3072000</v>
      </c>
      <c r="I89" s="509"/>
      <c r="J89" s="509"/>
    </row>
    <row r="90" spans="1:10" s="508" customFormat="1" ht="16.149999999999999" customHeight="1">
      <c r="A90" s="483" t="s">
        <v>1471</v>
      </c>
      <c r="B90" s="484">
        <v>463000</v>
      </c>
      <c r="C90" s="484"/>
      <c r="D90" s="484">
        <v>113839</v>
      </c>
      <c r="E90" s="485">
        <v>0</v>
      </c>
      <c r="F90" s="484">
        <f t="shared" si="6"/>
        <v>576839</v>
      </c>
      <c r="G90" s="335">
        <v>0</v>
      </c>
      <c r="H90" s="301">
        <f t="shared" si="12"/>
        <v>576839</v>
      </c>
      <c r="I90" s="509">
        <v>467511</v>
      </c>
      <c r="J90" s="509">
        <f t="shared" si="11"/>
        <v>109328</v>
      </c>
    </row>
    <row r="91" spans="1:10" s="508" customFormat="1" ht="16.5" hidden="1" customHeight="1">
      <c r="A91" s="483" t="s">
        <v>1689</v>
      </c>
      <c r="B91" s="484"/>
      <c r="C91" s="484"/>
      <c r="D91" s="484"/>
      <c r="E91" s="485"/>
      <c r="F91" s="484">
        <f t="shared" si="6"/>
        <v>0</v>
      </c>
      <c r="G91" s="335">
        <v>0</v>
      </c>
      <c r="H91" s="301">
        <f t="shared" si="12"/>
        <v>0</v>
      </c>
      <c r="I91" s="509" t="e">
        <v>#N/A</v>
      </c>
      <c r="J91" s="509" t="e">
        <f t="shared" si="11"/>
        <v>#N/A</v>
      </c>
    </row>
    <row r="92" spans="1:10" s="508" customFormat="1" ht="7.9" customHeight="1">
      <c r="A92" s="483"/>
      <c r="B92" s="484"/>
      <c r="C92" s="484"/>
      <c r="D92" s="484"/>
      <c r="E92" s="485"/>
      <c r="F92" s="484"/>
      <c r="G92" s="511"/>
      <c r="H92" s="301"/>
      <c r="I92" s="509"/>
      <c r="J92" s="509"/>
    </row>
    <row r="93" spans="1:10" s="512" customFormat="1" ht="16.149999999999999" customHeight="1">
      <c r="A93" s="480" t="s">
        <v>1690</v>
      </c>
      <c r="B93" s="481">
        <f>SUM(B94:C95)</f>
        <v>5030000</v>
      </c>
      <c r="C93" s="481">
        <f t="shared" ref="C93:H93" si="13">SUM(C94)</f>
        <v>0</v>
      </c>
      <c r="D93" s="481">
        <f>SUM(D94:D95)</f>
        <v>303574</v>
      </c>
      <c r="E93" s="482">
        <f>SUM(E94:E95)</f>
        <v>0</v>
      </c>
      <c r="F93" s="481">
        <f>SUM(F94:G95)</f>
        <v>5333574</v>
      </c>
      <c r="G93" s="503">
        <f t="shared" si="13"/>
        <v>0</v>
      </c>
      <c r="H93" s="504">
        <f t="shared" si="13"/>
        <v>5333574</v>
      </c>
      <c r="I93" s="509"/>
      <c r="J93" s="509"/>
    </row>
    <row r="94" spans="1:10" s="508" customFormat="1" ht="16.149999999999999" customHeight="1">
      <c r="A94" s="483" t="s">
        <v>521</v>
      </c>
      <c r="B94" s="484">
        <v>4530000</v>
      </c>
      <c r="C94" s="484"/>
      <c r="D94" s="484">
        <v>803574</v>
      </c>
      <c r="E94" s="485">
        <v>0</v>
      </c>
      <c r="F94" s="484">
        <f t="shared" si="6"/>
        <v>5333574</v>
      </c>
      <c r="G94" s="335">
        <v>0</v>
      </c>
      <c r="H94" s="301">
        <f>SUM(F94:G94)</f>
        <v>5333574</v>
      </c>
      <c r="I94" s="509">
        <v>4666763</v>
      </c>
      <c r="J94" s="509">
        <f t="shared" si="11"/>
        <v>666811</v>
      </c>
    </row>
    <row r="95" spans="1:10" s="508" customFormat="1" ht="16.149999999999999" customHeight="1">
      <c r="A95" s="483" t="s">
        <v>1691</v>
      </c>
      <c r="B95" s="484">
        <v>500000</v>
      </c>
      <c r="C95" s="484"/>
      <c r="D95" s="484">
        <v>-500000</v>
      </c>
      <c r="E95" s="485">
        <v>0</v>
      </c>
      <c r="F95" s="485">
        <f t="shared" si="6"/>
        <v>0</v>
      </c>
      <c r="G95" s="335"/>
      <c r="H95" s="301"/>
      <c r="I95" s="509"/>
      <c r="J95" s="509"/>
    </row>
    <row r="96" spans="1:10" s="508" customFormat="1" ht="7.9" customHeight="1">
      <c r="A96" s="483"/>
      <c r="B96" s="484"/>
      <c r="C96" s="484"/>
      <c r="D96" s="484"/>
      <c r="E96" s="485"/>
      <c r="F96" s="485"/>
      <c r="G96" s="511"/>
      <c r="H96" s="301"/>
      <c r="I96" s="509"/>
      <c r="J96" s="509"/>
    </row>
    <row r="97" spans="1:10" s="508" customFormat="1" ht="16.149999999999999" customHeight="1">
      <c r="A97" s="480" t="s">
        <v>1692</v>
      </c>
      <c r="B97" s="481">
        <f t="shared" ref="B97:H97" si="14">SUM(B98:B103)</f>
        <v>12536000</v>
      </c>
      <c r="C97" s="481">
        <f t="shared" si="14"/>
        <v>0</v>
      </c>
      <c r="D97" s="481">
        <f t="shared" si="14"/>
        <v>1891225</v>
      </c>
      <c r="E97" s="485">
        <f t="shared" si="14"/>
        <v>0</v>
      </c>
      <c r="F97" s="481">
        <f t="shared" si="14"/>
        <v>14427225</v>
      </c>
      <c r="G97" s="503">
        <f t="shared" si="14"/>
        <v>0</v>
      </c>
      <c r="H97" s="504">
        <f t="shared" si="14"/>
        <v>7944843</v>
      </c>
      <c r="I97" s="509">
        <v>1427</v>
      </c>
      <c r="J97" s="509"/>
    </row>
    <row r="98" spans="1:10" s="508" customFormat="1" ht="16.149999999999999" customHeight="1">
      <c r="A98" s="483" t="s">
        <v>2568</v>
      </c>
      <c r="B98" s="484">
        <v>3725000</v>
      </c>
      <c r="C98" s="484"/>
      <c r="D98" s="484">
        <v>819247</v>
      </c>
      <c r="E98" s="485">
        <v>0</v>
      </c>
      <c r="F98" s="484">
        <f t="shared" si="6"/>
        <v>4544247</v>
      </c>
      <c r="G98" s="335">
        <v>0</v>
      </c>
      <c r="H98" s="301">
        <f>SUM(F98:G98)</f>
        <v>4544247</v>
      </c>
      <c r="I98" s="509">
        <v>4021439</v>
      </c>
      <c r="J98" s="509">
        <f t="shared" si="11"/>
        <v>522808</v>
      </c>
    </row>
    <row r="99" spans="1:10" s="508" customFormat="1" ht="16.149999999999999" customHeight="1">
      <c r="A99" s="486" t="s">
        <v>2569</v>
      </c>
      <c r="B99" s="484">
        <v>5021000</v>
      </c>
      <c r="C99" s="484"/>
      <c r="D99" s="484">
        <v>459641</v>
      </c>
      <c r="E99" s="485">
        <v>0</v>
      </c>
      <c r="F99" s="484">
        <f t="shared" si="6"/>
        <v>5480641</v>
      </c>
      <c r="G99" s="335"/>
      <c r="H99" s="301"/>
      <c r="I99" s="509">
        <v>5540243</v>
      </c>
      <c r="J99" s="509">
        <f t="shared" si="11"/>
        <v>-59602</v>
      </c>
    </row>
    <row r="100" spans="1:10" s="508" customFormat="1" ht="33" hidden="1" customHeight="1">
      <c r="B100" s="484"/>
      <c r="C100" s="484"/>
      <c r="D100" s="484"/>
      <c r="E100" s="485"/>
      <c r="F100" s="484">
        <f t="shared" si="6"/>
        <v>0</v>
      </c>
      <c r="G100" s="335">
        <v>0</v>
      </c>
      <c r="H100" s="301">
        <f>SUM(F100:G100)</f>
        <v>0</v>
      </c>
      <c r="I100" s="509" t="e">
        <v>#N/A</v>
      </c>
      <c r="J100" s="509" t="e">
        <f t="shared" si="11"/>
        <v>#N/A</v>
      </c>
    </row>
    <row r="101" spans="1:10" s="508" customFormat="1" ht="16.149999999999999" customHeight="1">
      <c r="A101" s="486" t="s">
        <v>2623</v>
      </c>
      <c r="B101" s="484">
        <v>2466000</v>
      </c>
      <c r="C101" s="484"/>
      <c r="D101" s="484">
        <v>322596</v>
      </c>
      <c r="E101" s="485">
        <v>0</v>
      </c>
      <c r="F101" s="484">
        <f t="shared" si="6"/>
        <v>2788596</v>
      </c>
      <c r="G101" s="335">
        <v>0</v>
      </c>
      <c r="H101" s="301">
        <f>SUM(F101:G101)</f>
        <v>2788596</v>
      </c>
      <c r="I101" s="509">
        <v>2515665</v>
      </c>
      <c r="J101" s="509">
        <f t="shared" si="11"/>
        <v>272931</v>
      </c>
    </row>
    <row r="102" spans="1:10" s="508" customFormat="1" ht="16.149999999999999" customHeight="1">
      <c r="A102" s="486" t="s">
        <v>1693</v>
      </c>
      <c r="B102" s="484">
        <v>712000</v>
      </c>
      <c r="C102" s="484"/>
      <c r="D102" s="484">
        <v>289741</v>
      </c>
      <c r="E102" s="485">
        <v>0</v>
      </c>
      <c r="F102" s="484">
        <f t="shared" si="6"/>
        <v>1001741</v>
      </c>
      <c r="G102" s="335"/>
      <c r="H102" s="301"/>
      <c r="I102" s="509"/>
      <c r="J102" s="509"/>
    </row>
    <row r="103" spans="1:10" s="508" customFormat="1" ht="16.149999999999999" customHeight="1">
      <c r="A103" s="483" t="s">
        <v>1694</v>
      </c>
      <c r="B103" s="484">
        <v>612000</v>
      </c>
      <c r="C103" s="484"/>
      <c r="D103" s="485">
        <v>0</v>
      </c>
      <c r="E103" s="485">
        <v>0</v>
      </c>
      <c r="F103" s="484">
        <f t="shared" si="6"/>
        <v>612000</v>
      </c>
      <c r="G103" s="335">
        <v>0</v>
      </c>
      <c r="H103" s="301">
        <f>SUM(F103:G103)</f>
        <v>612000</v>
      </c>
      <c r="I103" s="509"/>
      <c r="J103" s="509"/>
    </row>
    <row r="104" spans="1:10" s="508" customFormat="1" ht="7.9" customHeight="1">
      <c r="A104" s="483"/>
      <c r="B104" s="484"/>
      <c r="C104" s="484"/>
      <c r="D104" s="484"/>
      <c r="E104" s="484"/>
      <c r="F104" s="484"/>
      <c r="G104" s="511"/>
      <c r="H104" s="301"/>
      <c r="I104" s="509"/>
      <c r="J104" s="509"/>
    </row>
    <row r="105" spans="1:10" s="508" customFormat="1" ht="16.149999999999999" customHeight="1">
      <c r="A105" s="480" t="s">
        <v>1695</v>
      </c>
      <c r="B105" s="481">
        <f>SUM(B106:B115)</f>
        <v>299180000</v>
      </c>
      <c r="C105" s="481">
        <f>SUM(C106:C114)</f>
        <v>0</v>
      </c>
      <c r="D105" s="481">
        <f>SUM(D106:D115)</f>
        <v>25434172</v>
      </c>
      <c r="E105" s="481">
        <f>SUM(E106:E115)</f>
        <v>18000</v>
      </c>
      <c r="F105" s="481">
        <f>SUM(F106:F115)</f>
        <v>324632172</v>
      </c>
      <c r="G105" s="503">
        <f>SUM(G106:G114)</f>
        <v>0</v>
      </c>
      <c r="H105" s="504">
        <f>SUM(H106:H114)</f>
        <v>136169423</v>
      </c>
      <c r="I105" s="509"/>
      <c r="J105" s="509"/>
    </row>
    <row r="106" spans="1:10" s="508" customFormat="1" ht="16.149999999999999" customHeight="1">
      <c r="A106" s="486" t="s">
        <v>594</v>
      </c>
      <c r="B106" s="484">
        <v>1484000</v>
      </c>
      <c r="C106" s="484"/>
      <c r="D106" s="484">
        <v>420030</v>
      </c>
      <c r="E106" s="485">
        <v>0</v>
      </c>
      <c r="F106" s="484">
        <f t="shared" si="6"/>
        <v>1904030</v>
      </c>
      <c r="G106" s="335">
        <v>0</v>
      </c>
      <c r="H106" s="301">
        <f t="shared" ref="H106:H114" si="15">SUM(F106:G106)</f>
        <v>1904030</v>
      </c>
      <c r="I106" s="509">
        <v>1555146</v>
      </c>
      <c r="J106" s="509">
        <f t="shared" si="11"/>
        <v>348884</v>
      </c>
    </row>
    <row r="107" spans="1:10" s="508" customFormat="1" ht="16.149999999999999" customHeight="1">
      <c r="A107" s="483" t="s">
        <v>2529</v>
      </c>
      <c r="B107" s="484">
        <v>33000000</v>
      </c>
      <c r="C107" s="484"/>
      <c r="D107" s="484">
        <v>3407794</v>
      </c>
      <c r="E107" s="485">
        <v>0</v>
      </c>
      <c r="F107" s="484">
        <f t="shared" si="6"/>
        <v>36407794</v>
      </c>
      <c r="G107" s="335">
        <v>0</v>
      </c>
      <c r="H107" s="301">
        <f t="shared" si="15"/>
        <v>36407794</v>
      </c>
      <c r="I107" s="509">
        <v>244165782</v>
      </c>
      <c r="J107" s="509">
        <f t="shared" si="11"/>
        <v>-207757988</v>
      </c>
    </row>
    <row r="108" spans="1:10" s="508" customFormat="1" ht="16.149999999999999" customHeight="1">
      <c r="A108" s="483" t="s">
        <v>2574</v>
      </c>
      <c r="B108" s="484">
        <v>106393000</v>
      </c>
      <c r="C108" s="484"/>
      <c r="D108" s="484">
        <v>12322904</v>
      </c>
      <c r="E108" s="485">
        <v>0</v>
      </c>
      <c r="F108" s="484">
        <f>SUM(B108:E108)</f>
        <v>118715904</v>
      </c>
      <c r="G108" s="335"/>
      <c r="H108" s="301"/>
      <c r="I108" s="509"/>
      <c r="J108" s="509"/>
    </row>
    <row r="109" spans="1:10" s="508" customFormat="1" ht="16.149999999999999" customHeight="1">
      <c r="A109" s="483" t="s">
        <v>2575</v>
      </c>
      <c r="B109" s="484">
        <v>60832000</v>
      </c>
      <c r="C109" s="484"/>
      <c r="D109" s="484">
        <v>6520906</v>
      </c>
      <c r="E109" s="485">
        <v>0</v>
      </c>
      <c r="F109" s="484">
        <f>SUM(B109:E109)</f>
        <v>67352906</v>
      </c>
      <c r="G109" s="335"/>
      <c r="H109" s="301"/>
      <c r="I109" s="509"/>
      <c r="J109" s="509"/>
    </row>
    <row r="110" spans="1:10" s="508" customFormat="1" ht="16.149999999999999" customHeight="1">
      <c r="A110" s="483" t="s">
        <v>2576</v>
      </c>
      <c r="B110" s="610">
        <v>0</v>
      </c>
      <c r="C110" s="484"/>
      <c r="D110" s="484">
        <v>2166654</v>
      </c>
      <c r="E110" s="485">
        <v>0</v>
      </c>
      <c r="F110" s="484">
        <f>SUM(B110:E110)</f>
        <v>2166654</v>
      </c>
      <c r="G110" s="335"/>
      <c r="H110" s="301"/>
      <c r="I110" s="509"/>
      <c r="J110" s="509"/>
    </row>
    <row r="111" spans="1:10" s="508" customFormat="1" ht="16.149999999999999" customHeight="1">
      <c r="A111" s="483" t="s">
        <v>602</v>
      </c>
      <c r="B111" s="484">
        <v>2806000</v>
      </c>
      <c r="C111" s="484"/>
      <c r="D111" s="484">
        <v>185582</v>
      </c>
      <c r="E111" s="484">
        <v>18000</v>
      </c>
      <c r="F111" s="484">
        <f t="shared" si="6"/>
        <v>3009582</v>
      </c>
      <c r="G111" s="335">
        <v>0</v>
      </c>
      <c r="H111" s="301">
        <f t="shared" si="15"/>
        <v>3009582</v>
      </c>
      <c r="I111" s="509">
        <v>2568164</v>
      </c>
      <c r="J111" s="509">
        <f t="shared" si="11"/>
        <v>441418</v>
      </c>
    </row>
    <row r="112" spans="1:10" s="508" customFormat="1" ht="16.149999999999999" customHeight="1">
      <c r="A112" s="483" t="s">
        <v>2617</v>
      </c>
      <c r="B112" s="484">
        <v>36000000</v>
      </c>
      <c r="C112" s="484"/>
      <c r="D112" s="484">
        <v>164150</v>
      </c>
      <c r="E112" s="485">
        <v>0</v>
      </c>
      <c r="F112" s="484">
        <f t="shared" si="6"/>
        <v>36164150</v>
      </c>
      <c r="G112" s="335">
        <v>0</v>
      </c>
      <c r="H112" s="301">
        <f t="shared" si="15"/>
        <v>36164150</v>
      </c>
      <c r="I112" s="509">
        <v>33500571</v>
      </c>
      <c r="J112" s="509">
        <f t="shared" si="11"/>
        <v>2663579</v>
      </c>
    </row>
    <row r="113" spans="1:11" s="508" customFormat="1" ht="16.149999999999999" customHeight="1">
      <c r="A113" s="486" t="s">
        <v>2615</v>
      </c>
      <c r="B113" s="484">
        <v>25465000</v>
      </c>
      <c r="C113" s="484"/>
      <c r="D113" s="484">
        <v>117250</v>
      </c>
      <c r="E113" s="485">
        <v>0</v>
      </c>
      <c r="F113" s="484">
        <f t="shared" si="6"/>
        <v>25582250</v>
      </c>
      <c r="G113" s="335">
        <v>0</v>
      </c>
      <c r="H113" s="301">
        <f t="shared" si="15"/>
        <v>25582250</v>
      </c>
      <c r="I113" s="509">
        <v>21847634</v>
      </c>
      <c r="J113" s="509">
        <f t="shared" si="11"/>
        <v>3734616</v>
      </c>
    </row>
    <row r="114" spans="1:11" s="508" customFormat="1" ht="16.149999999999999" customHeight="1">
      <c r="A114" s="483" t="s">
        <v>2616</v>
      </c>
      <c r="B114" s="484">
        <v>33000000</v>
      </c>
      <c r="C114" s="484"/>
      <c r="D114" s="484">
        <v>101617</v>
      </c>
      <c r="E114" s="485">
        <v>0</v>
      </c>
      <c r="F114" s="484">
        <f t="shared" si="6"/>
        <v>33101617</v>
      </c>
      <c r="G114" s="335">
        <v>0</v>
      </c>
      <c r="H114" s="301">
        <f t="shared" si="15"/>
        <v>33101617</v>
      </c>
      <c r="I114" s="509">
        <v>33265600</v>
      </c>
      <c r="J114" s="509">
        <f t="shared" si="11"/>
        <v>-163983</v>
      </c>
    </row>
    <row r="115" spans="1:11" s="508" customFormat="1" ht="31.9" customHeight="1">
      <c r="A115" s="490" t="s">
        <v>1696</v>
      </c>
      <c r="B115" s="484">
        <v>200000</v>
      </c>
      <c r="C115" s="484"/>
      <c r="D115" s="484">
        <v>27285</v>
      </c>
      <c r="E115" s="485">
        <v>0</v>
      </c>
      <c r="F115" s="484">
        <f t="shared" si="6"/>
        <v>227285</v>
      </c>
      <c r="G115" s="335"/>
      <c r="H115" s="301"/>
      <c r="I115" s="509"/>
      <c r="J115" s="509"/>
    </row>
    <row r="116" spans="1:11" s="508" customFormat="1" ht="7.9" customHeight="1">
      <c r="A116" s="483"/>
      <c r="B116" s="484"/>
      <c r="C116" s="484"/>
      <c r="D116" s="484"/>
      <c r="E116" s="484"/>
      <c r="F116" s="484"/>
      <c r="G116" s="511"/>
      <c r="H116" s="301"/>
      <c r="I116" s="509"/>
      <c r="J116" s="509"/>
    </row>
    <row r="117" spans="1:11" s="508" customFormat="1" ht="16.149999999999999" customHeight="1">
      <c r="A117" s="480" t="s">
        <v>1697</v>
      </c>
      <c r="B117" s="481">
        <f t="shared" ref="B117:H117" si="16">SUM(B118:B128)</f>
        <v>50097000</v>
      </c>
      <c r="C117" s="481">
        <f t="shared" si="16"/>
        <v>0</v>
      </c>
      <c r="D117" s="481">
        <f t="shared" si="16"/>
        <v>15247847</v>
      </c>
      <c r="E117" s="481">
        <f t="shared" si="16"/>
        <v>232223</v>
      </c>
      <c r="F117" s="481">
        <f t="shared" si="16"/>
        <v>65577070</v>
      </c>
      <c r="G117" s="503">
        <f t="shared" si="16"/>
        <v>0</v>
      </c>
      <c r="H117" s="504">
        <f t="shared" si="16"/>
        <v>50683128</v>
      </c>
      <c r="I117" s="509">
        <f>53911000</f>
        <v>53911000</v>
      </c>
      <c r="J117" s="509">
        <f>B117-B125+B32</f>
        <v>50097000</v>
      </c>
      <c r="K117" s="513" t="s">
        <v>1698</v>
      </c>
    </row>
    <row r="118" spans="1:11" s="508" customFormat="1" ht="16.149999999999999" customHeight="1">
      <c r="A118" s="483" t="s">
        <v>2559</v>
      </c>
      <c r="B118" s="484">
        <v>5008000</v>
      </c>
      <c r="C118" s="484"/>
      <c r="D118" s="484">
        <v>-290150</v>
      </c>
      <c r="E118" s="484">
        <v>9999</v>
      </c>
      <c r="F118" s="484">
        <f t="shared" si="6"/>
        <v>4727849</v>
      </c>
      <c r="G118" s="335">
        <v>0</v>
      </c>
      <c r="H118" s="301">
        <f t="shared" ref="H118:H128" si="17">SUM(F118:G118)</f>
        <v>4727849</v>
      </c>
      <c r="I118" s="509">
        <v>7809312</v>
      </c>
      <c r="J118" s="509">
        <f t="shared" si="11"/>
        <v>-3081463</v>
      </c>
    </row>
    <row r="119" spans="1:11" s="508" customFormat="1" ht="16.149999999999999" customHeight="1">
      <c r="A119" s="483" t="s">
        <v>580</v>
      </c>
      <c r="B119" s="484">
        <v>5404000</v>
      </c>
      <c r="C119" s="484"/>
      <c r="D119" s="484">
        <v>5058207</v>
      </c>
      <c r="E119" s="485">
        <v>0</v>
      </c>
      <c r="F119" s="484">
        <f t="shared" si="6"/>
        <v>10462207</v>
      </c>
      <c r="G119" s="335">
        <v>0</v>
      </c>
      <c r="H119" s="301">
        <f t="shared" si="17"/>
        <v>10462207</v>
      </c>
      <c r="I119" s="509">
        <v>13757936</v>
      </c>
      <c r="J119" s="509">
        <f t="shared" si="11"/>
        <v>-3295729</v>
      </c>
    </row>
    <row r="120" spans="1:11" s="508" customFormat="1" ht="16.149999999999999" customHeight="1">
      <c r="A120" s="483" t="s">
        <v>492</v>
      </c>
      <c r="B120" s="484">
        <v>1654000</v>
      </c>
      <c r="C120" s="484"/>
      <c r="D120" s="484">
        <v>3023608</v>
      </c>
      <c r="E120" s="485">
        <v>0</v>
      </c>
      <c r="F120" s="484">
        <f t="shared" si="6"/>
        <v>4677608</v>
      </c>
      <c r="G120" s="335">
        <v>0</v>
      </c>
      <c r="H120" s="301">
        <f t="shared" si="17"/>
        <v>4677608</v>
      </c>
      <c r="I120" s="509">
        <v>3225818</v>
      </c>
      <c r="J120" s="509">
        <f t="shared" si="11"/>
        <v>1451790</v>
      </c>
    </row>
    <row r="121" spans="1:11" s="508" customFormat="1" ht="16.149999999999999" customHeight="1">
      <c r="A121" s="483" t="s">
        <v>565</v>
      </c>
      <c r="B121" s="484">
        <v>6728000</v>
      </c>
      <c r="C121" s="484"/>
      <c r="D121" s="484">
        <v>263603</v>
      </c>
      <c r="E121" s="484">
        <v>33953</v>
      </c>
      <c r="F121" s="484">
        <f t="shared" si="6"/>
        <v>7025556</v>
      </c>
      <c r="G121" s="335">
        <v>0</v>
      </c>
      <c r="H121" s="301">
        <f t="shared" si="17"/>
        <v>7025556</v>
      </c>
      <c r="I121" s="509">
        <v>7014900</v>
      </c>
      <c r="J121" s="509">
        <f t="shared" si="11"/>
        <v>10656</v>
      </c>
    </row>
    <row r="122" spans="1:11" s="508" customFormat="1" ht="16.149999999999999" customHeight="1">
      <c r="A122" s="483" t="s">
        <v>1699</v>
      </c>
      <c r="B122" s="484">
        <v>1221000</v>
      </c>
      <c r="C122" s="484"/>
      <c r="D122" s="485">
        <v>0</v>
      </c>
      <c r="E122" s="485">
        <v>0</v>
      </c>
      <c r="F122" s="484">
        <f t="shared" si="6"/>
        <v>1221000</v>
      </c>
      <c r="G122" s="335">
        <v>0</v>
      </c>
      <c r="H122" s="301">
        <f t="shared" si="17"/>
        <v>1221000</v>
      </c>
      <c r="I122" s="509"/>
      <c r="J122" s="509"/>
    </row>
    <row r="123" spans="1:11" s="508" customFormat="1" ht="16.149999999999999" customHeight="1">
      <c r="A123" s="483" t="s">
        <v>1656</v>
      </c>
      <c r="B123" s="484">
        <v>931000</v>
      </c>
      <c r="C123" s="484"/>
      <c r="D123" s="484">
        <v>369017</v>
      </c>
      <c r="E123" s="485">
        <v>0</v>
      </c>
      <c r="F123" s="484">
        <f>SUM(B123:E123)</f>
        <v>1300017</v>
      </c>
      <c r="G123" s="335"/>
      <c r="H123" s="301"/>
      <c r="I123" s="509"/>
      <c r="J123" s="509"/>
    </row>
    <row r="124" spans="1:11" s="508" customFormat="1" ht="16.149999999999999" customHeight="1">
      <c r="A124" s="483" t="s">
        <v>1700</v>
      </c>
      <c r="B124" s="484">
        <v>830000</v>
      </c>
      <c r="C124" s="484"/>
      <c r="D124" s="485">
        <v>0</v>
      </c>
      <c r="E124" s="485">
        <v>0</v>
      </c>
      <c r="F124" s="484">
        <f t="shared" si="6"/>
        <v>830000</v>
      </c>
      <c r="G124" s="335">
        <v>0</v>
      </c>
      <c r="H124" s="301">
        <f t="shared" si="17"/>
        <v>830000</v>
      </c>
      <c r="I124" s="509"/>
      <c r="J124" s="509"/>
    </row>
    <row r="125" spans="1:11" s="508" customFormat="1" ht="16.149999999999999" hidden="1" customHeight="1">
      <c r="A125" s="483" t="s">
        <v>1701</v>
      </c>
      <c r="B125" s="484"/>
      <c r="C125" s="484"/>
      <c r="D125" s="484"/>
      <c r="E125" s="484"/>
      <c r="F125" s="484">
        <f t="shared" si="6"/>
        <v>0</v>
      </c>
      <c r="G125" s="335">
        <v>0</v>
      </c>
      <c r="H125" s="301">
        <f t="shared" si="17"/>
        <v>0</v>
      </c>
      <c r="I125" s="509">
        <v>1530566</v>
      </c>
      <c r="J125" s="509">
        <f t="shared" si="11"/>
        <v>-1530566</v>
      </c>
    </row>
    <row r="126" spans="1:11" s="508" customFormat="1" ht="16.149999999999999" customHeight="1">
      <c r="A126" s="483" t="s">
        <v>2577</v>
      </c>
      <c r="B126" s="484">
        <v>17810000</v>
      </c>
      <c r="C126" s="484"/>
      <c r="D126" s="484">
        <v>3549637</v>
      </c>
      <c r="E126" s="484">
        <v>188271</v>
      </c>
      <c r="F126" s="484">
        <f t="shared" si="6"/>
        <v>21547908</v>
      </c>
      <c r="G126" s="335">
        <v>0</v>
      </c>
      <c r="H126" s="301">
        <f t="shared" si="17"/>
        <v>21547908</v>
      </c>
      <c r="I126" s="509">
        <v>19530520</v>
      </c>
      <c r="J126" s="509">
        <f t="shared" si="11"/>
        <v>2017388</v>
      </c>
    </row>
    <row r="127" spans="1:11" s="508" customFormat="1" ht="16.149999999999999" customHeight="1">
      <c r="A127" s="483" t="s">
        <v>1702</v>
      </c>
      <c r="B127" s="484">
        <v>10320000</v>
      </c>
      <c r="C127" s="484"/>
      <c r="D127" s="484">
        <v>3273925</v>
      </c>
      <c r="E127" s="485">
        <v>0</v>
      </c>
      <c r="F127" s="484">
        <f t="shared" si="6"/>
        <v>13593925</v>
      </c>
      <c r="G127" s="335"/>
      <c r="H127" s="301"/>
      <c r="I127" s="509"/>
      <c r="J127" s="509"/>
    </row>
    <row r="128" spans="1:11" s="508" customFormat="1" ht="16.149999999999999" customHeight="1">
      <c r="A128" s="483" t="s">
        <v>1703</v>
      </c>
      <c r="B128" s="484">
        <v>191000</v>
      </c>
      <c r="C128" s="484"/>
      <c r="D128" s="485">
        <v>0</v>
      </c>
      <c r="E128" s="485">
        <v>0</v>
      </c>
      <c r="F128" s="484">
        <f t="shared" si="6"/>
        <v>191000</v>
      </c>
      <c r="G128" s="335">
        <v>0</v>
      </c>
      <c r="H128" s="301">
        <f t="shared" si="17"/>
        <v>191000</v>
      </c>
      <c r="I128" s="509"/>
      <c r="J128" s="509"/>
    </row>
    <row r="129" spans="1:11" s="508" customFormat="1" ht="7.15" customHeight="1">
      <c r="A129" s="483"/>
      <c r="B129" s="484"/>
      <c r="C129" s="484"/>
      <c r="D129" s="484"/>
      <c r="E129" s="485"/>
      <c r="F129" s="484"/>
      <c r="G129" s="511"/>
      <c r="H129" s="301"/>
      <c r="I129" s="509"/>
      <c r="J129" s="509"/>
    </row>
    <row r="130" spans="1:11" s="508" customFormat="1" ht="7.9" hidden="1" customHeight="1">
      <c r="A130" s="483"/>
      <c r="B130" s="484"/>
      <c r="C130" s="484"/>
      <c r="D130" s="484"/>
      <c r="E130" s="485"/>
      <c r="F130" s="484"/>
      <c r="G130" s="511"/>
      <c r="H130" s="301"/>
      <c r="I130" s="509"/>
      <c r="J130" s="509"/>
    </row>
    <row r="131" spans="1:11" s="508" customFormat="1" ht="16.149999999999999" customHeight="1">
      <c r="A131" s="480" t="s">
        <v>1704</v>
      </c>
      <c r="B131" s="481">
        <f>SUM(B132:B138)</f>
        <v>317616000</v>
      </c>
      <c r="C131" s="481">
        <f t="shared" ref="C131:H131" si="18">SUM(C132:C138)</f>
        <v>0</v>
      </c>
      <c r="D131" s="481">
        <f>SUM(D132:D138)</f>
        <v>7445375</v>
      </c>
      <c r="E131" s="611">
        <f>SUM(E132:E138)</f>
        <v>0</v>
      </c>
      <c r="F131" s="481">
        <f>SUM(F132:F138)</f>
        <v>325061375</v>
      </c>
      <c r="G131" s="503">
        <f t="shared" si="18"/>
        <v>0</v>
      </c>
      <c r="H131" s="504">
        <f t="shared" si="18"/>
        <v>323474069</v>
      </c>
      <c r="I131" s="509"/>
      <c r="J131" s="509"/>
    </row>
    <row r="132" spans="1:11" s="508" customFormat="1" ht="16.149999999999999" customHeight="1">
      <c r="A132" s="483" t="s">
        <v>2528</v>
      </c>
      <c r="B132" s="484">
        <v>264800000</v>
      </c>
      <c r="C132" s="484"/>
      <c r="D132" s="484">
        <v>4052204</v>
      </c>
      <c r="E132" s="485">
        <v>0</v>
      </c>
      <c r="F132" s="484">
        <f t="shared" si="6"/>
        <v>268852204</v>
      </c>
      <c r="G132" s="335">
        <v>0</v>
      </c>
      <c r="H132" s="301">
        <f>SUM(F132:G132)</f>
        <v>268852204</v>
      </c>
      <c r="I132" s="509">
        <v>267248958</v>
      </c>
      <c r="J132" s="509">
        <f t="shared" si="11"/>
        <v>1603246</v>
      </c>
    </row>
    <row r="133" spans="1:11" s="508" customFormat="1" ht="16.149999999999999" customHeight="1">
      <c r="A133" s="483" t="s">
        <v>610</v>
      </c>
      <c r="B133" s="484">
        <v>2976000</v>
      </c>
      <c r="C133" s="484"/>
      <c r="D133" s="484">
        <v>547441</v>
      </c>
      <c r="E133" s="610">
        <v>0</v>
      </c>
      <c r="F133" s="484">
        <f t="shared" si="6"/>
        <v>3523441</v>
      </c>
      <c r="G133" s="335">
        <v>0</v>
      </c>
      <c r="H133" s="301">
        <f>SUM(F133:G133)</f>
        <v>3523441</v>
      </c>
      <c r="I133" s="509">
        <v>3523007</v>
      </c>
      <c r="J133" s="509">
        <f t="shared" si="11"/>
        <v>434</v>
      </c>
    </row>
    <row r="134" spans="1:11" s="508" customFormat="1" ht="16.149999999999999" customHeight="1">
      <c r="A134" s="483" t="s">
        <v>1705</v>
      </c>
      <c r="B134" s="484">
        <v>1340000</v>
      </c>
      <c r="C134" s="484"/>
      <c r="D134" s="610">
        <v>0</v>
      </c>
      <c r="E134" s="485">
        <v>0</v>
      </c>
      <c r="F134" s="484">
        <f t="shared" si="6"/>
        <v>1340000</v>
      </c>
      <c r="G134" s="335"/>
      <c r="H134" s="301"/>
      <c r="I134" s="509"/>
      <c r="J134" s="509"/>
    </row>
    <row r="135" spans="1:11" s="508" customFormat="1" ht="16.149999999999999" customHeight="1">
      <c r="A135" s="483" t="s">
        <v>1706</v>
      </c>
      <c r="B135" s="485">
        <v>0</v>
      </c>
      <c r="C135" s="484"/>
      <c r="D135" s="484">
        <v>247306</v>
      </c>
      <c r="E135" s="485">
        <v>0</v>
      </c>
      <c r="F135" s="484">
        <f t="shared" ref="F135:F160" si="19">SUM(B135:E135)</f>
        <v>247306</v>
      </c>
      <c r="G135" s="335"/>
      <c r="H135" s="301"/>
      <c r="I135" s="509"/>
      <c r="J135" s="509"/>
    </row>
    <row r="136" spans="1:11" s="508" customFormat="1" ht="16.149999999999999" customHeight="1">
      <c r="A136" s="483" t="s">
        <v>1707</v>
      </c>
      <c r="B136" s="484">
        <v>30000000</v>
      </c>
      <c r="C136" s="484"/>
      <c r="D136" s="484">
        <v>2598424</v>
      </c>
      <c r="E136" s="485">
        <v>0</v>
      </c>
      <c r="F136" s="484">
        <f t="shared" si="19"/>
        <v>32598424</v>
      </c>
      <c r="G136" s="335">
        <v>0</v>
      </c>
      <c r="H136" s="301">
        <f>SUM(F136:G136)</f>
        <v>32598424</v>
      </c>
      <c r="I136" s="509"/>
      <c r="J136" s="509"/>
    </row>
    <row r="137" spans="1:11" s="508" customFormat="1" ht="16.149999999999999" customHeight="1">
      <c r="A137" s="483" t="s">
        <v>1708</v>
      </c>
      <c r="B137" s="484">
        <v>4000000</v>
      </c>
      <c r="C137" s="484"/>
      <c r="D137" s="485">
        <v>0</v>
      </c>
      <c r="E137" s="485">
        <v>0</v>
      </c>
      <c r="F137" s="484">
        <f t="shared" si="19"/>
        <v>4000000</v>
      </c>
      <c r="G137" s="335">
        <v>0</v>
      </c>
      <c r="H137" s="301">
        <f>SUM(F137:G137)</f>
        <v>4000000</v>
      </c>
      <c r="I137" s="509"/>
      <c r="J137" s="509"/>
    </row>
    <row r="138" spans="1:11" s="508" customFormat="1" ht="16.149999999999999" customHeight="1">
      <c r="A138" s="483" t="s">
        <v>1709</v>
      </c>
      <c r="B138" s="484">
        <v>14500000</v>
      </c>
      <c r="C138" s="484"/>
      <c r="D138" s="485">
        <v>0</v>
      </c>
      <c r="E138" s="485">
        <v>0</v>
      </c>
      <c r="F138" s="484">
        <f t="shared" si="19"/>
        <v>14500000</v>
      </c>
      <c r="G138" s="335">
        <v>0</v>
      </c>
      <c r="H138" s="301">
        <f>SUM(F138:G138)</f>
        <v>14500000</v>
      </c>
      <c r="I138" s="509"/>
      <c r="J138" s="509"/>
    </row>
    <row r="139" spans="1:11" s="508" customFormat="1" ht="7.9" hidden="1" customHeight="1">
      <c r="A139" s="483"/>
      <c r="B139" s="484"/>
      <c r="C139" s="484"/>
      <c r="D139" s="485"/>
      <c r="E139" s="485"/>
      <c r="F139" s="484"/>
      <c r="G139" s="511"/>
      <c r="H139" s="301"/>
      <c r="I139" s="509"/>
      <c r="J139" s="509"/>
    </row>
    <row r="140" spans="1:11" s="508" customFormat="1" ht="7.9" customHeight="1">
      <c r="A140" s="483"/>
      <c r="B140" s="484"/>
      <c r="C140" s="484"/>
      <c r="D140" s="485"/>
      <c r="E140" s="485"/>
      <c r="F140" s="484"/>
      <c r="G140" s="511"/>
      <c r="H140" s="301"/>
      <c r="I140" s="509"/>
      <c r="J140" s="509"/>
    </row>
    <row r="141" spans="1:11" s="508" customFormat="1" ht="16.149999999999999" customHeight="1">
      <c r="A141" s="480" t="s">
        <v>1710</v>
      </c>
      <c r="B141" s="481">
        <f>SUM(B142:B154)</f>
        <v>486854000</v>
      </c>
      <c r="C141" s="481">
        <f t="shared" ref="C141:H141" si="20">SUM(C142:C154)</f>
        <v>0</v>
      </c>
      <c r="D141" s="482">
        <f t="shared" si="20"/>
        <v>0</v>
      </c>
      <c r="E141" s="482">
        <f t="shared" si="20"/>
        <v>0</v>
      </c>
      <c r="F141" s="481">
        <f>SUM(F142:F154)</f>
        <v>486854000</v>
      </c>
      <c r="G141" s="503">
        <f t="shared" si="20"/>
        <v>0</v>
      </c>
      <c r="H141" s="504">
        <f t="shared" si="20"/>
        <v>486854000</v>
      </c>
      <c r="I141" s="509">
        <v>435554000</v>
      </c>
      <c r="J141" s="509">
        <f>B141-I141</f>
        <v>51300000</v>
      </c>
      <c r="K141" s="508" t="s">
        <v>1711</v>
      </c>
    </row>
    <row r="142" spans="1:11" s="508" customFormat="1" ht="16.149999999999999" customHeight="1">
      <c r="A142" s="483" t="s">
        <v>1712</v>
      </c>
      <c r="B142" s="484">
        <v>20700000</v>
      </c>
      <c r="C142" s="484"/>
      <c r="D142" s="485">
        <v>0</v>
      </c>
      <c r="E142" s="485">
        <v>0</v>
      </c>
      <c r="F142" s="484">
        <f t="shared" si="19"/>
        <v>20700000</v>
      </c>
      <c r="G142" s="335">
        <v>0</v>
      </c>
      <c r="H142" s="301">
        <f t="shared" ref="H142:H156" si="21">SUM(F142:G142)</f>
        <v>20700000</v>
      </c>
      <c r="I142" s="509"/>
      <c r="J142" s="509"/>
    </row>
    <row r="143" spans="1:11" s="508" customFormat="1" ht="16.149999999999999" customHeight="1">
      <c r="A143" s="483" t="s">
        <v>1713</v>
      </c>
      <c r="B143" s="484">
        <v>21500000</v>
      </c>
      <c r="C143" s="484"/>
      <c r="D143" s="485">
        <v>0</v>
      </c>
      <c r="E143" s="485">
        <v>0</v>
      </c>
      <c r="F143" s="484">
        <f t="shared" si="19"/>
        <v>21500000</v>
      </c>
      <c r="G143" s="335">
        <v>0</v>
      </c>
      <c r="H143" s="301">
        <f t="shared" si="21"/>
        <v>21500000</v>
      </c>
      <c r="I143" s="509"/>
      <c r="J143" s="509"/>
    </row>
    <row r="144" spans="1:11" s="508" customFormat="1" ht="16.149999999999999" customHeight="1">
      <c r="A144" s="483" t="s">
        <v>1714</v>
      </c>
      <c r="B144" s="484">
        <v>21000000</v>
      </c>
      <c r="C144" s="484"/>
      <c r="D144" s="485">
        <v>0</v>
      </c>
      <c r="E144" s="485">
        <v>0</v>
      </c>
      <c r="F144" s="484">
        <f t="shared" si="19"/>
        <v>21000000</v>
      </c>
      <c r="G144" s="335">
        <v>0</v>
      </c>
      <c r="H144" s="301">
        <f t="shared" si="21"/>
        <v>21000000</v>
      </c>
      <c r="I144" s="509"/>
      <c r="J144" s="509"/>
    </row>
    <row r="145" spans="1:10" s="508" customFormat="1" ht="16.149999999999999" customHeight="1">
      <c r="A145" s="483" t="s">
        <v>1715</v>
      </c>
      <c r="B145" s="484">
        <v>177500000</v>
      </c>
      <c r="C145" s="484"/>
      <c r="D145" s="485">
        <v>0</v>
      </c>
      <c r="E145" s="485">
        <v>0</v>
      </c>
      <c r="F145" s="484">
        <f t="shared" si="19"/>
        <v>177500000</v>
      </c>
      <c r="G145" s="335">
        <v>0</v>
      </c>
      <c r="H145" s="301">
        <f t="shared" si="21"/>
        <v>177500000</v>
      </c>
      <c r="I145" s="509"/>
      <c r="J145" s="509"/>
    </row>
    <row r="146" spans="1:10" s="508" customFormat="1" ht="16.149999999999999" hidden="1" customHeight="1">
      <c r="A146" s="483" t="s">
        <v>1716</v>
      </c>
      <c r="B146" s="484"/>
      <c r="C146" s="484"/>
      <c r="D146" s="485"/>
      <c r="E146" s="485"/>
      <c r="F146" s="484">
        <f t="shared" si="19"/>
        <v>0</v>
      </c>
      <c r="G146" s="335">
        <v>0</v>
      </c>
      <c r="H146" s="301">
        <f t="shared" si="21"/>
        <v>0</v>
      </c>
      <c r="I146" s="509"/>
      <c r="J146" s="509"/>
    </row>
    <row r="147" spans="1:10" s="508" customFormat="1" ht="16.149999999999999" hidden="1" customHeight="1">
      <c r="A147" s="483" t="s">
        <v>1717</v>
      </c>
      <c r="B147" s="484"/>
      <c r="C147" s="484"/>
      <c r="D147" s="485"/>
      <c r="E147" s="485"/>
      <c r="F147" s="484">
        <f t="shared" si="19"/>
        <v>0</v>
      </c>
      <c r="G147" s="511"/>
      <c r="H147" s="301">
        <f t="shared" si="21"/>
        <v>0</v>
      </c>
      <c r="I147" s="509"/>
      <c r="J147" s="509"/>
    </row>
    <row r="148" spans="1:10" s="508" customFormat="1" ht="16.149999999999999" hidden="1" customHeight="1">
      <c r="A148" s="483" t="s">
        <v>1718</v>
      </c>
      <c r="B148" s="484"/>
      <c r="C148" s="484"/>
      <c r="D148" s="485"/>
      <c r="E148" s="485"/>
      <c r="F148" s="484">
        <f t="shared" si="19"/>
        <v>0</v>
      </c>
      <c r="G148" s="511"/>
      <c r="H148" s="301">
        <f t="shared" si="21"/>
        <v>0</v>
      </c>
      <c r="I148" s="509"/>
      <c r="J148" s="509"/>
    </row>
    <row r="149" spans="1:10" s="508" customFormat="1" ht="16.149999999999999" customHeight="1">
      <c r="A149" s="483" t="s">
        <v>1398</v>
      </c>
      <c r="B149" s="484">
        <v>128000000</v>
      </c>
      <c r="C149" s="484"/>
      <c r="D149" s="485">
        <v>0</v>
      </c>
      <c r="E149" s="485">
        <v>0</v>
      </c>
      <c r="F149" s="484">
        <f t="shared" si="19"/>
        <v>128000000</v>
      </c>
      <c r="G149" s="335">
        <v>0</v>
      </c>
      <c r="H149" s="301">
        <f t="shared" si="21"/>
        <v>128000000</v>
      </c>
      <c r="I149" s="509"/>
      <c r="J149" s="509"/>
    </row>
    <row r="150" spans="1:10" s="508" customFormat="1" ht="16.149999999999999" customHeight="1">
      <c r="A150" s="483" t="s">
        <v>1719</v>
      </c>
      <c r="B150" s="484">
        <v>250000</v>
      </c>
      <c r="C150" s="484"/>
      <c r="D150" s="485">
        <v>0</v>
      </c>
      <c r="E150" s="485">
        <v>0</v>
      </c>
      <c r="F150" s="484">
        <f t="shared" si="19"/>
        <v>250000</v>
      </c>
      <c r="G150" s="335">
        <v>0</v>
      </c>
      <c r="H150" s="301">
        <f t="shared" si="21"/>
        <v>250000</v>
      </c>
      <c r="I150" s="509"/>
      <c r="J150" s="509"/>
    </row>
    <row r="151" spans="1:10" s="508" customFormat="1" ht="16.149999999999999" customHeight="1">
      <c r="A151" s="483" t="s">
        <v>1388</v>
      </c>
      <c r="B151" s="484">
        <v>35904000</v>
      </c>
      <c r="C151" s="484"/>
      <c r="D151" s="485">
        <v>0</v>
      </c>
      <c r="E151" s="485">
        <v>0</v>
      </c>
      <c r="F151" s="484">
        <f t="shared" si="19"/>
        <v>35904000</v>
      </c>
      <c r="G151" s="335">
        <v>0</v>
      </c>
      <c r="H151" s="301">
        <f t="shared" si="21"/>
        <v>35904000</v>
      </c>
      <c r="I151" s="509"/>
      <c r="J151" s="509"/>
    </row>
    <row r="152" spans="1:10" s="508" customFormat="1" ht="16.149999999999999" customHeight="1">
      <c r="A152" s="483" t="s">
        <v>887</v>
      </c>
      <c r="B152" s="484">
        <v>21000000</v>
      </c>
      <c r="C152" s="484"/>
      <c r="D152" s="485">
        <v>0</v>
      </c>
      <c r="E152" s="485">
        <v>0</v>
      </c>
      <c r="F152" s="484">
        <f t="shared" si="19"/>
        <v>21000000</v>
      </c>
      <c r="G152" s="514">
        <v>0</v>
      </c>
      <c r="H152" s="301">
        <f t="shared" si="21"/>
        <v>21000000</v>
      </c>
      <c r="I152" s="509"/>
      <c r="J152" s="509"/>
    </row>
    <row r="153" spans="1:10" s="508" customFormat="1" ht="16.149999999999999" customHeight="1">
      <c r="A153" s="515" t="s">
        <v>1720</v>
      </c>
      <c r="B153" s="484">
        <v>57000000</v>
      </c>
      <c r="C153" s="484"/>
      <c r="D153" s="485">
        <v>0</v>
      </c>
      <c r="E153" s="485">
        <v>0</v>
      </c>
      <c r="F153" s="484">
        <f t="shared" si="19"/>
        <v>57000000</v>
      </c>
      <c r="G153" s="335">
        <v>0</v>
      </c>
      <c r="H153" s="301">
        <f t="shared" si="21"/>
        <v>57000000</v>
      </c>
      <c r="I153" s="509"/>
      <c r="J153" s="509"/>
    </row>
    <row r="154" spans="1:10" s="508" customFormat="1" ht="16.149999999999999" customHeight="1">
      <c r="A154" s="483" t="s">
        <v>1721</v>
      </c>
      <c r="B154" s="484">
        <v>4000000</v>
      </c>
      <c r="C154" s="484"/>
      <c r="D154" s="485">
        <v>0</v>
      </c>
      <c r="E154" s="485">
        <v>0</v>
      </c>
      <c r="F154" s="484">
        <f t="shared" si="19"/>
        <v>4000000</v>
      </c>
      <c r="G154" s="335">
        <v>0</v>
      </c>
      <c r="H154" s="301">
        <f t="shared" si="21"/>
        <v>4000000</v>
      </c>
      <c r="I154" s="509"/>
      <c r="J154" s="509"/>
    </row>
    <row r="155" spans="1:10" s="508" customFormat="1" ht="7.15" customHeight="1">
      <c r="A155" s="483"/>
      <c r="B155" s="484"/>
      <c r="C155" s="484"/>
      <c r="D155" s="485"/>
      <c r="E155" s="485"/>
      <c r="F155" s="484"/>
      <c r="G155" s="335"/>
      <c r="H155" s="301"/>
      <c r="I155" s="509"/>
      <c r="J155" s="509"/>
    </row>
    <row r="156" spans="1:10" s="512" customFormat="1" ht="16.149999999999999" customHeight="1">
      <c r="A156" s="480" t="s">
        <v>1722</v>
      </c>
      <c r="B156" s="481">
        <v>98984000</v>
      </c>
      <c r="C156" s="481">
        <v>0</v>
      </c>
      <c r="D156" s="481">
        <v>-98984000</v>
      </c>
      <c r="E156" s="482">
        <v>0</v>
      </c>
      <c r="F156" s="662">
        <f t="shared" si="19"/>
        <v>0</v>
      </c>
      <c r="G156" s="514">
        <v>0</v>
      </c>
      <c r="H156" s="504">
        <f t="shared" si="21"/>
        <v>0</v>
      </c>
      <c r="I156" s="506"/>
      <c r="J156" s="506"/>
    </row>
    <row r="157" spans="1:10" s="508" customFormat="1" ht="19.899999999999999" customHeight="1" thickBot="1">
      <c r="A157" s="706" t="s">
        <v>1474</v>
      </c>
      <c r="B157" s="552">
        <f>B141+B131+B117+B105+B97+B93+B71+B57+B52+B4+B156</f>
        <v>3398429000</v>
      </c>
      <c r="C157" s="552">
        <f>C4+C52+C57+C71+C93+C97+C105+C117+C131+C141+C156</f>
        <v>0</v>
      </c>
      <c r="D157" s="578">
        <f>D141+D131+D117+D105+D97+D93+D71+D57+D52+D4+D156</f>
        <v>0</v>
      </c>
      <c r="E157" s="552">
        <f>E141+E131+E117+E105+E97+E93+E71+E57+E52+E4+E156</f>
        <v>7283951</v>
      </c>
      <c r="F157" s="552">
        <f>F141+F131+F117+F105+F97+F93+F71+F57+F52+F4+F156</f>
        <v>3405712951</v>
      </c>
      <c r="G157" s="516" t="e">
        <f>G4+#REF!+G57+G71+G93+G97+G105+G117+G131+G141+G156</f>
        <v>#REF!</v>
      </c>
      <c r="H157" s="299" t="e">
        <f>H4+#REF!+H57+H71+H93+H97+H105+H117+H131+H141+H156</f>
        <v>#REF!</v>
      </c>
      <c r="I157" s="509"/>
      <c r="J157" s="509"/>
    </row>
    <row r="158" spans="1:10" ht="27.75" hidden="1" customHeight="1" thickTop="1">
      <c r="A158" s="524" t="s">
        <v>1723</v>
      </c>
      <c r="B158" s="482">
        <v>0</v>
      </c>
      <c r="C158" s="481"/>
      <c r="D158" s="529">
        <v>0</v>
      </c>
      <c r="E158" s="487">
        <v>0</v>
      </c>
      <c r="F158" s="481">
        <f t="shared" si="19"/>
        <v>0</v>
      </c>
      <c r="G158" s="303"/>
      <c r="H158" s="304"/>
      <c r="I158" s="509"/>
      <c r="J158" s="509"/>
    </row>
    <row r="159" spans="1:10" ht="16.149999999999999" hidden="1" customHeight="1">
      <c r="A159" s="524" t="s">
        <v>1724</v>
      </c>
      <c r="B159" s="482">
        <v>0</v>
      </c>
      <c r="C159" s="481"/>
      <c r="D159" s="529">
        <v>0</v>
      </c>
      <c r="E159" s="487">
        <v>0</v>
      </c>
      <c r="F159" s="481">
        <f t="shared" si="19"/>
        <v>0</v>
      </c>
      <c r="G159" s="303"/>
      <c r="H159" s="304"/>
      <c r="I159" s="509"/>
      <c r="J159" s="509"/>
    </row>
    <row r="160" spans="1:10" ht="19.899999999999999" hidden="1" customHeight="1" thickBot="1">
      <c r="A160" s="553" t="s">
        <v>1725</v>
      </c>
      <c r="B160" s="552">
        <f>B157+B158+B159</f>
        <v>3398429000</v>
      </c>
      <c r="C160" s="552">
        <f t="shared" ref="C160:D160" si="22">C157+C158+C159</f>
        <v>0</v>
      </c>
      <c r="D160" s="554">
        <f t="shared" si="22"/>
        <v>0</v>
      </c>
      <c r="E160" s="552">
        <f>E157+E158+E159</f>
        <v>7283951</v>
      </c>
      <c r="F160" s="552">
        <f t="shared" si="19"/>
        <v>3405712951</v>
      </c>
      <c r="I160" s="509"/>
      <c r="J160" s="509"/>
    </row>
    <row r="161" spans="1:2" ht="13.5" hidden="1" thickTop="1">
      <c r="B161" s="517">
        <v>3268659000</v>
      </c>
    </row>
    <row r="162" spans="1:2" hidden="1">
      <c r="B162" s="517">
        <f>B160-B161</f>
        <v>129770000</v>
      </c>
    </row>
    <row r="163" spans="1:2" hidden="1">
      <c r="A163" s="302" t="s">
        <v>1726</v>
      </c>
      <c r="B163" s="517"/>
    </row>
    <row r="164" spans="1:2" hidden="1">
      <c r="A164" s="302" t="s">
        <v>1727</v>
      </c>
      <c r="B164" s="517"/>
    </row>
    <row r="165" spans="1:2" hidden="1">
      <c r="A165" s="302" t="s">
        <v>1728</v>
      </c>
      <c r="B165" s="517"/>
    </row>
    <row r="166" spans="1:2" hidden="1">
      <c r="A166" s="302" t="s">
        <v>1729</v>
      </c>
      <c r="B166" s="517"/>
    </row>
    <row r="167" spans="1:2" hidden="1">
      <c r="A167" s="302" t="s">
        <v>1730</v>
      </c>
      <c r="B167" s="517"/>
    </row>
    <row r="168" spans="1:2" hidden="1">
      <c r="A168" s="302" t="s">
        <v>1731</v>
      </c>
      <c r="B168" s="517"/>
    </row>
    <row r="169" spans="1:2" ht="13.5" thickTop="1">
      <c r="B169" s="517"/>
    </row>
    <row r="170" spans="1:2">
      <c r="B170" s="517"/>
    </row>
    <row r="171" spans="1:2">
      <c r="A171" s="615"/>
      <c r="B171" s="517"/>
    </row>
    <row r="172" spans="1:2">
      <c r="A172" s="615"/>
      <c r="B172" s="517"/>
    </row>
    <row r="173" spans="1:2">
      <c r="A173" s="615"/>
      <c r="B173" s="517"/>
    </row>
    <row r="174" spans="1:2">
      <c r="B174" s="517"/>
    </row>
    <row r="175" spans="1:2">
      <c r="B175" s="517"/>
    </row>
  </sheetData>
  <printOptions horizontalCentered="1"/>
  <pageMargins left="0.7" right="0.7" top="1.25" bottom="0.7" header="0.5" footer="0.3"/>
  <pageSetup paperSize="9" scale="79" firstPageNumber="18" orientation="portrait" useFirstPageNumber="1" r:id="rId1"/>
  <headerFooter alignWithMargins="0">
    <oddHeader>&amp;C&amp;"Times New Roman,Bold"&amp;18
&amp;20______________________________________________________________________&amp;R&amp;"Times New Roman,Regular"&amp;11  
&amp;12  مملكة البحرين 
  الحساب الختامي الموحد للدولة للسنة المالية المنتهية في 31 ديسمبر 2023</oddHeader>
    <oddFooter>&amp;C&amp;"Arial,Bold"&amp;20
_______________________________________________&amp;"Arabic Transparent,Regular"&amp;14
&amp;"Times New Roman,Regular"&amp;15&amp;P</oddFooter>
  </headerFooter>
  <rowBreaks count="2" manualBreakCount="2">
    <brk id="59" max="5" man="1"/>
    <brk id="11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YC509"/>
  <sheetViews>
    <sheetView rightToLeft="1" view="pageBreakPreview" zoomScaleNormal="90" zoomScaleSheetLayoutView="100" workbookViewId="0">
      <selection sqref="A1:K1"/>
    </sheetView>
  </sheetViews>
  <sheetFormatPr defaultColWidth="9.140625" defaultRowHeight="12.75"/>
  <cols>
    <col min="1" max="1" width="33.7109375" style="112" customWidth="1"/>
    <col min="2" max="2" width="6.7109375" style="112" hidden="1" customWidth="1"/>
    <col min="3" max="3" width="14.7109375" style="121" customWidth="1"/>
    <col min="4" max="4" width="13.7109375" style="121" customWidth="1"/>
    <col min="5" max="6" width="12.28515625" style="121" customWidth="1"/>
    <col min="7" max="7" width="12.7109375" style="121" customWidth="1"/>
    <col min="8" max="8" width="13.28515625" style="121" bestFit="1" customWidth="1"/>
    <col min="9" max="12" width="15" style="121" bestFit="1" customWidth="1"/>
    <col min="13" max="13" width="11" style="112" bestFit="1" customWidth="1"/>
    <col min="14" max="16384" width="9.140625" style="112"/>
  </cols>
  <sheetData>
    <row r="1" spans="1:14" s="167" customFormat="1" ht="30.95" customHeight="1">
      <c r="A1" s="734" t="s">
        <v>1732</v>
      </c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114"/>
    </row>
    <row r="2" spans="1:14" s="116" customFormat="1" ht="22.9" customHeight="1">
      <c r="A2" s="127"/>
      <c r="C2" s="125"/>
      <c r="D2" s="125"/>
      <c r="E2" s="125"/>
      <c r="F2" s="125"/>
      <c r="G2" s="125"/>
      <c r="H2" s="125"/>
      <c r="I2" s="125"/>
      <c r="J2" s="125"/>
      <c r="K2" s="125"/>
      <c r="L2" s="429" t="s">
        <v>1406</v>
      </c>
    </row>
    <row r="3" spans="1:14" s="519" customFormat="1" ht="36" customHeight="1">
      <c r="A3" s="361" t="s">
        <v>1455</v>
      </c>
      <c r="B3" s="361" t="s">
        <v>198</v>
      </c>
      <c r="C3" s="362" t="s">
        <v>1733</v>
      </c>
      <c r="D3" s="362" t="s">
        <v>1734</v>
      </c>
      <c r="E3" s="374" t="s">
        <v>1735</v>
      </c>
      <c r="F3" s="374" t="s">
        <v>1736</v>
      </c>
      <c r="G3" s="363" t="s">
        <v>1737</v>
      </c>
      <c r="H3" s="373" t="s">
        <v>1738</v>
      </c>
      <c r="I3" s="373" t="s">
        <v>1739</v>
      </c>
      <c r="J3" s="363" t="s">
        <v>1474</v>
      </c>
      <c r="K3" s="363" t="s">
        <v>1483</v>
      </c>
      <c r="L3" s="364" t="s">
        <v>1409</v>
      </c>
    </row>
    <row r="4" spans="1:14" s="420" customFormat="1" ht="17.649999999999999" customHeight="1">
      <c r="A4" s="118" t="s">
        <v>2550</v>
      </c>
      <c r="B4" s="123">
        <v>11</v>
      </c>
      <c r="C4" s="89">
        <v>169509</v>
      </c>
      <c r="D4" s="89">
        <v>26279</v>
      </c>
      <c r="E4" s="485">
        <v>0</v>
      </c>
      <c r="F4" s="485">
        <v>0</v>
      </c>
      <c r="G4" s="485">
        <v>0</v>
      </c>
      <c r="H4" s="485">
        <v>0</v>
      </c>
      <c r="I4" s="485">
        <v>0</v>
      </c>
      <c r="J4" s="89">
        <f>SUM(C4:I4)</f>
        <v>195788</v>
      </c>
      <c r="K4" s="89">
        <v>242000</v>
      </c>
      <c r="L4" s="484">
        <v>88207</v>
      </c>
    </row>
    <row r="5" spans="1:14" s="420" customFormat="1" ht="17.649999999999999" customHeight="1">
      <c r="A5" s="118" t="s">
        <v>2552</v>
      </c>
      <c r="B5" s="123">
        <v>11</v>
      </c>
      <c r="C5" s="89">
        <v>213215</v>
      </c>
      <c r="D5" s="89">
        <v>182318</v>
      </c>
      <c r="E5" s="89">
        <v>370</v>
      </c>
      <c r="F5" s="89">
        <v>3296</v>
      </c>
      <c r="G5" s="485">
        <v>0</v>
      </c>
      <c r="H5" s="485">
        <v>0</v>
      </c>
      <c r="I5" s="485">
        <v>0</v>
      </c>
      <c r="J5" s="89">
        <f>SUM(C5:I5)</f>
        <v>399199</v>
      </c>
      <c r="K5" s="89">
        <v>500000</v>
      </c>
      <c r="L5" s="484">
        <v>97711</v>
      </c>
    </row>
    <row r="6" spans="1:14" s="420" customFormat="1" ht="17.649999999999999" customHeight="1">
      <c r="A6" s="118" t="s">
        <v>2553</v>
      </c>
      <c r="B6" s="123">
        <v>11</v>
      </c>
      <c r="C6" s="89">
        <v>249521</v>
      </c>
      <c r="D6" s="89">
        <v>10286</v>
      </c>
      <c r="E6" s="89">
        <v>1600</v>
      </c>
      <c r="F6" s="89">
        <v>2071</v>
      </c>
      <c r="G6" s="484">
        <v>206</v>
      </c>
      <c r="H6" s="485">
        <v>0</v>
      </c>
      <c r="I6" s="485">
        <v>0</v>
      </c>
      <c r="J6" s="89">
        <f>SUM(C6:I6)</f>
        <v>263684</v>
      </c>
      <c r="K6" s="89">
        <v>263684</v>
      </c>
      <c r="L6" s="484">
        <v>91529</v>
      </c>
    </row>
    <row r="7" spans="1:14" s="420" customFormat="1" ht="17.649999999999999" customHeight="1">
      <c r="A7" s="118" t="s">
        <v>1741</v>
      </c>
      <c r="B7" s="123">
        <v>11</v>
      </c>
      <c r="C7" s="106">
        <v>5078686</v>
      </c>
      <c r="D7" s="106">
        <v>2496330</v>
      </c>
      <c r="E7" s="106">
        <v>94347</v>
      </c>
      <c r="F7" s="106">
        <v>209976</v>
      </c>
      <c r="G7" s="106">
        <v>46263</v>
      </c>
      <c r="H7" s="106">
        <v>10000000</v>
      </c>
      <c r="I7" s="106">
        <v>1340485</v>
      </c>
      <c r="J7" s="106">
        <f t="shared" ref="J7:J15" si="0">SUM(C7:I7)</f>
        <v>19266087</v>
      </c>
      <c r="K7" s="106">
        <v>20088000</v>
      </c>
      <c r="L7" s="106">
        <v>16211269</v>
      </c>
    </row>
    <row r="8" spans="1:14" s="420" customFormat="1" ht="17.649999999999999" customHeight="1">
      <c r="A8" s="118" t="s">
        <v>2614</v>
      </c>
      <c r="B8" s="123">
        <v>12</v>
      </c>
      <c r="C8" s="106">
        <v>484342613</v>
      </c>
      <c r="D8" s="106">
        <v>21412298</v>
      </c>
      <c r="E8" s="106">
        <v>30733294</v>
      </c>
      <c r="F8" s="106">
        <v>5462277</v>
      </c>
      <c r="G8" s="106">
        <v>21957847</v>
      </c>
      <c r="H8" s="336">
        <v>0</v>
      </c>
      <c r="I8" s="106">
        <v>2856803</v>
      </c>
      <c r="J8" s="106">
        <f t="shared" si="0"/>
        <v>566765132</v>
      </c>
      <c r="K8" s="106">
        <v>521201842</v>
      </c>
      <c r="L8" s="106">
        <v>557588143</v>
      </c>
      <c r="N8" s="520"/>
    </row>
    <row r="9" spans="1:14" s="420" customFormat="1" ht="17.649999999999999" customHeight="1">
      <c r="A9" s="118" t="s">
        <v>458</v>
      </c>
      <c r="B9" s="123">
        <v>13</v>
      </c>
      <c r="C9" s="106">
        <v>336855499</v>
      </c>
      <c r="D9" s="106">
        <v>26108710</v>
      </c>
      <c r="E9" s="106">
        <v>6394324</v>
      </c>
      <c r="F9" s="106">
        <v>2763651</v>
      </c>
      <c r="G9" s="106">
        <v>5870533</v>
      </c>
      <c r="H9" s="336">
        <v>0</v>
      </c>
      <c r="I9" s="336">
        <v>0</v>
      </c>
      <c r="J9" s="106">
        <f t="shared" si="0"/>
        <v>377992717</v>
      </c>
      <c r="K9" s="106">
        <v>369667421</v>
      </c>
      <c r="L9" s="106">
        <v>370167055</v>
      </c>
      <c r="N9" s="520"/>
    </row>
    <row r="10" spans="1:14" s="420" customFormat="1" ht="17.649999999999999" customHeight="1">
      <c r="A10" s="118" t="s">
        <v>1676</v>
      </c>
      <c r="B10" s="123">
        <v>14</v>
      </c>
      <c r="C10" s="336">
        <v>0</v>
      </c>
      <c r="D10" s="336">
        <v>0</v>
      </c>
      <c r="E10" s="336">
        <v>0</v>
      </c>
      <c r="F10" s="336">
        <v>0</v>
      </c>
      <c r="G10" s="336">
        <v>0</v>
      </c>
      <c r="H10" s="106">
        <v>33790280</v>
      </c>
      <c r="I10" s="336">
        <v>0</v>
      </c>
      <c r="J10" s="106">
        <f t="shared" si="0"/>
        <v>33790280</v>
      </c>
      <c r="K10" s="106">
        <v>33790280</v>
      </c>
      <c r="L10" s="106">
        <v>33314000</v>
      </c>
    </row>
    <row r="11" spans="1:14" s="420" customFormat="1" ht="17.649999999999999" customHeight="1">
      <c r="A11" s="118" t="s">
        <v>467</v>
      </c>
      <c r="B11" s="123">
        <v>15</v>
      </c>
      <c r="C11" s="106">
        <v>2108119</v>
      </c>
      <c r="D11" s="106">
        <v>357404</v>
      </c>
      <c r="E11" s="106">
        <v>2423</v>
      </c>
      <c r="F11" s="106">
        <v>2510</v>
      </c>
      <c r="G11" s="106">
        <v>6365</v>
      </c>
      <c r="H11" s="336">
        <v>0</v>
      </c>
      <c r="I11" s="336">
        <v>0</v>
      </c>
      <c r="J11" s="106">
        <f t="shared" si="0"/>
        <v>2476821</v>
      </c>
      <c r="K11" s="106">
        <v>2476821</v>
      </c>
      <c r="L11" s="106">
        <v>2264754</v>
      </c>
    </row>
    <row r="12" spans="1:14" s="420" customFormat="1" ht="17.649999999999999" customHeight="1">
      <c r="A12" s="118" t="s">
        <v>470</v>
      </c>
      <c r="B12" s="123">
        <v>16</v>
      </c>
      <c r="C12" s="106">
        <v>24757945</v>
      </c>
      <c r="D12" s="106">
        <v>16712150</v>
      </c>
      <c r="E12" s="106">
        <v>502832</v>
      </c>
      <c r="F12" s="106">
        <v>1973878</v>
      </c>
      <c r="G12" s="106">
        <v>668367</v>
      </c>
      <c r="H12" s="336">
        <v>0</v>
      </c>
      <c r="I12" s="106">
        <v>123021</v>
      </c>
      <c r="J12" s="106">
        <f>SUM(C12:I12)</f>
        <v>44738193</v>
      </c>
      <c r="K12" s="106">
        <v>44908194</v>
      </c>
      <c r="L12" s="106">
        <v>43185087</v>
      </c>
    </row>
    <row r="13" spans="1:14" s="420" customFormat="1" ht="17.649999999999999" customHeight="1">
      <c r="A13" s="360" t="s">
        <v>476</v>
      </c>
      <c r="B13" s="123">
        <v>18</v>
      </c>
      <c r="C13" s="106">
        <v>11972664</v>
      </c>
      <c r="D13" s="106">
        <v>3370545</v>
      </c>
      <c r="E13" s="106">
        <v>48750</v>
      </c>
      <c r="F13" s="106">
        <v>28476</v>
      </c>
      <c r="G13" s="106">
        <v>97921</v>
      </c>
      <c r="H13" s="106">
        <v>7271</v>
      </c>
      <c r="I13" s="106">
        <v>66000</v>
      </c>
      <c r="J13" s="106">
        <f t="shared" si="0"/>
        <v>15591627</v>
      </c>
      <c r="K13" s="106">
        <v>15591627</v>
      </c>
      <c r="L13" s="106">
        <v>13379687</v>
      </c>
    </row>
    <row r="14" spans="1:14" s="420" customFormat="1" ht="17.649999999999999" customHeight="1">
      <c r="A14" s="118" t="s">
        <v>478</v>
      </c>
      <c r="B14" s="123">
        <v>21</v>
      </c>
      <c r="C14" s="106">
        <v>249488425</v>
      </c>
      <c r="D14" s="106">
        <v>34510227</v>
      </c>
      <c r="E14" s="106">
        <v>2891318</v>
      </c>
      <c r="F14" s="106">
        <v>921379</v>
      </c>
      <c r="G14" s="106">
        <v>1609181</v>
      </c>
      <c r="H14" s="336">
        <v>0</v>
      </c>
      <c r="I14" s="336">
        <v>0</v>
      </c>
      <c r="J14" s="106">
        <f t="shared" si="0"/>
        <v>289420530</v>
      </c>
      <c r="K14" s="106">
        <v>268852204</v>
      </c>
      <c r="L14" s="106">
        <v>279949003</v>
      </c>
    </row>
    <row r="15" spans="1:14" s="420" customFormat="1" ht="17.649999999999999" customHeight="1">
      <c r="A15" s="118" t="s">
        <v>2529</v>
      </c>
      <c r="B15" s="122">
        <v>22</v>
      </c>
      <c r="C15" s="106">
        <v>20879554</v>
      </c>
      <c r="D15" s="106">
        <v>23460456</v>
      </c>
      <c r="E15" s="106">
        <v>3767200</v>
      </c>
      <c r="F15" s="106">
        <v>14331</v>
      </c>
      <c r="G15" s="106">
        <v>162854</v>
      </c>
      <c r="H15" s="336">
        <v>0</v>
      </c>
      <c r="I15" s="106">
        <v>8198</v>
      </c>
      <c r="J15" s="106">
        <f t="shared" si="0"/>
        <v>48292593</v>
      </c>
      <c r="K15" s="106">
        <v>36407794</v>
      </c>
      <c r="L15" s="106">
        <v>251853456</v>
      </c>
    </row>
    <row r="16" spans="1:14" s="420" customFormat="1" ht="17.649999999999999" customHeight="1">
      <c r="A16" s="118" t="s">
        <v>2569</v>
      </c>
      <c r="B16" s="122">
        <v>23</v>
      </c>
      <c r="C16" s="106">
        <v>4015597</v>
      </c>
      <c r="D16" s="106">
        <v>1176116</v>
      </c>
      <c r="E16" s="106">
        <v>183514</v>
      </c>
      <c r="F16" s="106">
        <v>70171</v>
      </c>
      <c r="G16" s="106">
        <v>35242</v>
      </c>
      <c r="H16" s="336">
        <v>0</v>
      </c>
      <c r="I16" s="336">
        <v>0</v>
      </c>
      <c r="J16" s="106">
        <f t="shared" ref="J16:J23" si="1">SUM(C16:I16)</f>
        <v>5480640</v>
      </c>
      <c r="K16" s="106">
        <v>5480641</v>
      </c>
      <c r="L16" s="106">
        <v>5877197</v>
      </c>
    </row>
    <row r="17" spans="1:13" s="420" customFormat="1" ht="17.649999999999999" customHeight="1">
      <c r="A17" s="118" t="s">
        <v>2561</v>
      </c>
      <c r="B17" s="122"/>
      <c r="C17" s="106">
        <v>5091744</v>
      </c>
      <c r="D17" s="106">
        <v>701221</v>
      </c>
      <c r="E17" s="106">
        <v>6149</v>
      </c>
      <c r="F17" s="106">
        <v>13221</v>
      </c>
      <c r="G17" s="106">
        <v>30818</v>
      </c>
      <c r="H17" s="336">
        <v>0</v>
      </c>
      <c r="I17" s="106">
        <v>200000</v>
      </c>
      <c r="J17" s="106">
        <f>SUM(C17:I17)</f>
        <v>6043153</v>
      </c>
      <c r="K17" s="106">
        <v>6043154</v>
      </c>
      <c r="L17" s="336">
        <v>0</v>
      </c>
    </row>
    <row r="18" spans="1:13" s="420" customFormat="1" ht="17.649999999999999" customHeight="1">
      <c r="A18" s="118" t="s">
        <v>2559</v>
      </c>
      <c r="B18" s="123">
        <v>26</v>
      </c>
      <c r="C18" s="106">
        <v>2112290</v>
      </c>
      <c r="D18" s="106">
        <v>2062347</v>
      </c>
      <c r="E18" s="106">
        <v>80040</v>
      </c>
      <c r="F18" s="106">
        <v>48592</v>
      </c>
      <c r="G18" s="106">
        <v>274911</v>
      </c>
      <c r="H18" s="106">
        <v>149668</v>
      </c>
      <c r="I18" s="336">
        <v>0</v>
      </c>
      <c r="J18" s="106">
        <f t="shared" si="1"/>
        <v>4727848</v>
      </c>
      <c r="K18" s="106">
        <v>4727849</v>
      </c>
      <c r="L18" s="106">
        <v>6363044</v>
      </c>
    </row>
    <row r="19" spans="1:13" s="420" customFormat="1" ht="17.649999999999999" customHeight="1">
      <c r="A19" s="118" t="s">
        <v>492</v>
      </c>
      <c r="B19" s="123">
        <v>28</v>
      </c>
      <c r="C19" s="336">
        <v>0</v>
      </c>
      <c r="D19" s="336">
        <v>0</v>
      </c>
      <c r="E19" s="336">
        <v>0</v>
      </c>
      <c r="F19" s="336">
        <v>0</v>
      </c>
      <c r="G19" s="336">
        <v>0</v>
      </c>
      <c r="H19" s="106">
        <v>4677608</v>
      </c>
      <c r="I19" s="336">
        <v>0</v>
      </c>
      <c r="J19" s="106">
        <f t="shared" si="1"/>
        <v>4677608</v>
      </c>
      <c r="K19" s="106">
        <v>4677608</v>
      </c>
      <c r="L19" s="106">
        <v>4297410</v>
      </c>
    </row>
    <row r="20" spans="1:13" s="420" customFormat="1" ht="17.649999999999999" customHeight="1">
      <c r="A20" s="360" t="s">
        <v>2572</v>
      </c>
      <c r="B20" s="123">
        <v>29</v>
      </c>
      <c r="C20" s="106">
        <v>6464055</v>
      </c>
      <c r="D20" s="106">
        <v>999958</v>
      </c>
      <c r="E20" s="106">
        <v>23930</v>
      </c>
      <c r="F20" s="106">
        <v>15029</v>
      </c>
      <c r="G20" s="106">
        <v>63889</v>
      </c>
      <c r="H20" s="336">
        <v>0</v>
      </c>
      <c r="I20" s="106">
        <v>60000</v>
      </c>
      <c r="J20" s="106">
        <f t="shared" si="1"/>
        <v>7626861</v>
      </c>
      <c r="K20" s="106">
        <v>7626862</v>
      </c>
      <c r="L20" s="106">
        <v>12410433</v>
      </c>
    </row>
    <row r="21" spans="1:13" s="420" customFormat="1" ht="17.649999999999999" customHeight="1">
      <c r="A21" s="118" t="s">
        <v>2567</v>
      </c>
      <c r="B21" s="123">
        <v>32</v>
      </c>
      <c r="C21" s="106">
        <v>2151131</v>
      </c>
      <c r="D21" s="106">
        <v>499621</v>
      </c>
      <c r="E21" s="106">
        <v>14335</v>
      </c>
      <c r="F21" s="106">
        <v>3359</v>
      </c>
      <c r="G21" s="106">
        <v>1290</v>
      </c>
      <c r="H21" s="336">
        <v>0</v>
      </c>
      <c r="I21" s="336">
        <v>0</v>
      </c>
      <c r="J21" s="106">
        <f t="shared" si="1"/>
        <v>2669736</v>
      </c>
      <c r="K21" s="106">
        <v>2712000</v>
      </c>
      <c r="L21" s="106">
        <f>648154+1312738</f>
        <v>1960892</v>
      </c>
    </row>
    <row r="22" spans="1:13" s="420" customFormat="1" ht="17.649999999999999" customHeight="1">
      <c r="A22" s="118" t="s">
        <v>2562</v>
      </c>
      <c r="B22" s="123">
        <v>34</v>
      </c>
      <c r="C22" s="106">
        <v>7132836</v>
      </c>
      <c r="D22" s="106">
        <v>2077602</v>
      </c>
      <c r="E22" s="106">
        <v>11704</v>
      </c>
      <c r="F22" s="106">
        <v>87743</v>
      </c>
      <c r="G22" s="106">
        <v>42062</v>
      </c>
      <c r="H22" s="336">
        <v>0</v>
      </c>
      <c r="I22" s="336">
        <v>0</v>
      </c>
      <c r="J22" s="106">
        <f t="shared" si="1"/>
        <v>9351947</v>
      </c>
      <c r="K22" s="106">
        <v>9351949</v>
      </c>
      <c r="L22" s="106">
        <v>9141534</v>
      </c>
    </row>
    <row r="23" spans="1:13" s="420" customFormat="1" ht="17.649999999999999" customHeight="1">
      <c r="A23" s="360" t="s">
        <v>2568</v>
      </c>
      <c r="B23" s="123">
        <v>36</v>
      </c>
      <c r="C23" s="106">
        <v>3845063</v>
      </c>
      <c r="D23" s="106">
        <v>608498</v>
      </c>
      <c r="E23" s="106">
        <v>7793</v>
      </c>
      <c r="F23" s="106">
        <v>10726</v>
      </c>
      <c r="G23" s="106">
        <v>65557</v>
      </c>
      <c r="H23" s="336">
        <v>0</v>
      </c>
      <c r="I23" s="336">
        <v>0</v>
      </c>
      <c r="J23" s="106">
        <f t="shared" si="1"/>
        <v>4537637</v>
      </c>
      <c r="K23" s="106">
        <v>4544247</v>
      </c>
      <c r="L23" s="106">
        <v>4034312</v>
      </c>
    </row>
    <row r="24" spans="1:13" s="421" customFormat="1" ht="17.649999999999999" customHeight="1">
      <c r="A24" s="360" t="s">
        <v>2566</v>
      </c>
      <c r="B24" s="118" t="s">
        <v>440</v>
      </c>
      <c r="C24" s="106">
        <f>607983+0+0</f>
        <v>607983</v>
      </c>
      <c r="D24" s="106">
        <v>21145</v>
      </c>
      <c r="E24" s="106">
        <v>4351</v>
      </c>
      <c r="F24" s="336">
        <v>1946</v>
      </c>
      <c r="G24" s="106">
        <v>1606</v>
      </c>
      <c r="H24" s="336">
        <v>0</v>
      </c>
      <c r="I24" s="336">
        <v>0</v>
      </c>
      <c r="J24" s="106">
        <f>SUM(C24:I24)</f>
        <v>637031</v>
      </c>
      <c r="K24" s="106">
        <v>637031</v>
      </c>
      <c r="L24" s="106">
        <f>602776+647904+604580</f>
        <v>1855260</v>
      </c>
      <c r="M24" s="420"/>
    </row>
    <row r="25" spans="1:13" s="421" customFormat="1" ht="17.649999999999999" customHeight="1">
      <c r="A25" s="360" t="s">
        <v>2563</v>
      </c>
      <c r="B25" s="118">
        <v>40</v>
      </c>
      <c r="C25" s="106">
        <v>471578</v>
      </c>
      <c r="D25" s="106">
        <v>118518</v>
      </c>
      <c r="E25" s="106">
        <v>9621</v>
      </c>
      <c r="F25" s="336">
        <v>8282</v>
      </c>
      <c r="G25" s="106">
        <v>168</v>
      </c>
      <c r="H25" s="336">
        <v>0</v>
      </c>
      <c r="I25" s="336">
        <v>0</v>
      </c>
      <c r="J25" s="106">
        <f>SUM(C25:I25)</f>
        <v>608167</v>
      </c>
      <c r="K25" s="106">
        <v>646000</v>
      </c>
      <c r="L25" s="106">
        <v>691220</v>
      </c>
      <c r="M25" s="293"/>
    </row>
    <row r="26" spans="1:13" s="421" customFormat="1" ht="17.649999999999999" customHeight="1">
      <c r="A26" s="360" t="s">
        <v>521</v>
      </c>
      <c r="B26" s="118">
        <v>41</v>
      </c>
      <c r="C26" s="106">
        <v>4013644</v>
      </c>
      <c r="D26" s="106">
        <v>947511</v>
      </c>
      <c r="E26" s="106">
        <v>178869</v>
      </c>
      <c r="F26" s="336">
        <v>26641</v>
      </c>
      <c r="G26" s="106">
        <v>166908</v>
      </c>
      <c r="H26" s="336">
        <v>0</v>
      </c>
      <c r="I26" s="336">
        <v>0</v>
      </c>
      <c r="J26" s="106">
        <f t="shared" ref="J26:J27" si="2">SUM(C26:I26)</f>
        <v>5333573</v>
      </c>
      <c r="K26" s="106">
        <v>5333574</v>
      </c>
      <c r="L26" s="106">
        <v>5155844</v>
      </c>
      <c r="M26" s="420"/>
    </row>
    <row r="27" spans="1:13" s="421" customFormat="1" ht="33" customHeight="1">
      <c r="A27" s="360" t="s">
        <v>2615</v>
      </c>
      <c r="B27" s="118">
        <v>43</v>
      </c>
      <c r="C27" s="106">
        <v>17720144</v>
      </c>
      <c r="D27" s="106">
        <v>628753</v>
      </c>
      <c r="E27" s="106">
        <v>10322666</v>
      </c>
      <c r="F27" s="106">
        <v>1333016</v>
      </c>
      <c r="G27" s="106">
        <v>676803</v>
      </c>
      <c r="H27" s="336">
        <v>0</v>
      </c>
      <c r="I27" s="106">
        <v>163046</v>
      </c>
      <c r="J27" s="106">
        <f t="shared" si="2"/>
        <v>30844428</v>
      </c>
      <c r="K27" s="106">
        <v>25582250</v>
      </c>
      <c r="L27" s="106">
        <v>26509865</v>
      </c>
      <c r="M27" s="420"/>
    </row>
    <row r="28" spans="1:13" s="421" customFormat="1" ht="17.649999999999999" customHeight="1">
      <c r="A28" s="360" t="s">
        <v>527</v>
      </c>
      <c r="B28" s="118">
        <v>46</v>
      </c>
      <c r="C28" s="106">
        <v>18442675</v>
      </c>
      <c r="D28" s="106">
        <v>26731412</v>
      </c>
      <c r="E28" s="106">
        <v>322319</v>
      </c>
      <c r="F28" s="336">
        <v>0</v>
      </c>
      <c r="G28" s="106">
        <v>93888</v>
      </c>
      <c r="H28" s="336">
        <v>0</v>
      </c>
      <c r="I28" s="336">
        <v>0</v>
      </c>
      <c r="J28" s="106">
        <f>SUM(C28:I28)</f>
        <v>45590294</v>
      </c>
      <c r="K28" s="106">
        <v>45590295</v>
      </c>
      <c r="L28" s="106">
        <v>44945293</v>
      </c>
      <c r="M28" s="420"/>
    </row>
    <row r="29" spans="1:13" s="421" customFormat="1" ht="22.15" hidden="1" customHeight="1">
      <c r="A29" s="118" t="s">
        <v>1684</v>
      </c>
      <c r="B29" s="118">
        <v>47</v>
      </c>
      <c r="C29" s="336">
        <v>0</v>
      </c>
      <c r="D29" s="336">
        <v>0</v>
      </c>
      <c r="E29" s="336">
        <v>0</v>
      </c>
      <c r="F29" s="336">
        <v>0</v>
      </c>
      <c r="G29" s="336">
        <v>0</v>
      </c>
      <c r="H29" s="336">
        <v>0</v>
      </c>
      <c r="I29" s="336">
        <v>0</v>
      </c>
      <c r="J29" s="336">
        <f t="shared" ref="J29:J61" si="3">SUM(C29:I29)</f>
        <v>0</v>
      </c>
      <c r="K29" s="336">
        <v>0</v>
      </c>
      <c r="L29" s="106">
        <v>0</v>
      </c>
      <c r="M29" s="420"/>
    </row>
    <row r="30" spans="1:13" s="421" customFormat="1" ht="17.649999999999999" customHeight="1">
      <c r="A30" s="118" t="s">
        <v>529</v>
      </c>
      <c r="B30" s="118">
        <v>48</v>
      </c>
      <c r="C30" s="106">
        <v>12074734</v>
      </c>
      <c r="D30" s="106">
        <v>16411597</v>
      </c>
      <c r="E30" s="106">
        <v>73797</v>
      </c>
      <c r="F30" s="106">
        <v>913</v>
      </c>
      <c r="G30" s="106">
        <v>634092</v>
      </c>
      <c r="H30" s="336">
        <v>0</v>
      </c>
      <c r="I30" s="336">
        <v>0</v>
      </c>
      <c r="J30" s="106">
        <f t="shared" si="3"/>
        <v>29195133</v>
      </c>
      <c r="K30" s="106">
        <v>29195134</v>
      </c>
      <c r="L30" s="106">
        <v>28338090</v>
      </c>
      <c r="M30" s="420"/>
    </row>
    <row r="31" spans="1:13" s="421" customFormat="1" ht="17.649999999999999" customHeight="1">
      <c r="A31" s="118" t="s">
        <v>532</v>
      </c>
      <c r="B31" s="118">
        <v>50</v>
      </c>
      <c r="C31" s="106">
        <v>41753770</v>
      </c>
      <c r="D31" s="106">
        <v>673772</v>
      </c>
      <c r="E31" s="106">
        <v>102672</v>
      </c>
      <c r="F31" s="336">
        <v>0</v>
      </c>
      <c r="G31" s="106">
        <v>26285</v>
      </c>
      <c r="H31" s="336">
        <v>0</v>
      </c>
      <c r="I31" s="106">
        <v>17500</v>
      </c>
      <c r="J31" s="106">
        <f t="shared" si="3"/>
        <v>42573999</v>
      </c>
      <c r="K31" s="106">
        <v>42574000</v>
      </c>
      <c r="L31" s="106">
        <v>41973999</v>
      </c>
      <c r="M31" s="420"/>
    </row>
    <row r="32" spans="1:13" s="421" customFormat="1" ht="17.649999999999999" customHeight="1">
      <c r="A32" s="118" t="s">
        <v>560</v>
      </c>
      <c r="B32" s="118">
        <v>51</v>
      </c>
      <c r="C32" s="106">
        <v>1398822</v>
      </c>
      <c r="D32" s="106">
        <v>466366</v>
      </c>
      <c r="E32" s="106">
        <v>7329</v>
      </c>
      <c r="F32" s="106">
        <v>116</v>
      </c>
      <c r="G32" s="106">
        <v>16636</v>
      </c>
      <c r="H32" s="336">
        <v>0</v>
      </c>
      <c r="I32" s="336">
        <v>0</v>
      </c>
      <c r="J32" s="106">
        <f>SUM(C32:I32)</f>
        <v>1889269</v>
      </c>
      <c r="K32" s="106">
        <v>1889270</v>
      </c>
      <c r="L32" s="106">
        <v>1616216</v>
      </c>
      <c r="M32" s="420"/>
    </row>
    <row r="33" spans="1:14" s="421" customFormat="1" ht="30.95" customHeight="1">
      <c r="A33" s="734" t="s">
        <v>1742</v>
      </c>
      <c r="B33" s="734"/>
      <c r="C33" s="734"/>
      <c r="D33" s="734"/>
      <c r="E33" s="734"/>
      <c r="F33" s="734"/>
      <c r="G33" s="734"/>
      <c r="H33" s="734"/>
      <c r="I33" s="734"/>
      <c r="J33" s="734"/>
      <c r="K33" s="734"/>
      <c r="L33" s="124"/>
      <c r="M33" s="420"/>
    </row>
    <row r="34" spans="1:14" s="421" customFormat="1" ht="22.9" customHeight="1">
      <c r="A34" s="127"/>
      <c r="B34" s="116"/>
      <c r="C34" s="125"/>
      <c r="D34" s="125"/>
      <c r="E34" s="125"/>
      <c r="F34" s="125"/>
      <c r="G34" s="125"/>
      <c r="H34" s="125"/>
      <c r="I34" s="125"/>
      <c r="J34" s="125"/>
      <c r="K34" s="125"/>
      <c r="L34" s="279" t="s">
        <v>1406</v>
      </c>
      <c r="M34" s="420"/>
    </row>
    <row r="35" spans="1:14" s="421" customFormat="1" ht="36" customHeight="1">
      <c r="A35" s="361" t="s">
        <v>1455</v>
      </c>
      <c r="B35" s="361" t="s">
        <v>198</v>
      </c>
      <c r="C35" s="364" t="s">
        <v>1733</v>
      </c>
      <c r="D35" s="362" t="s">
        <v>1734</v>
      </c>
      <c r="E35" s="374" t="s">
        <v>1735</v>
      </c>
      <c r="F35" s="374" t="s">
        <v>1736</v>
      </c>
      <c r="G35" s="363" t="s">
        <v>1737</v>
      </c>
      <c r="H35" s="373" t="s">
        <v>1738</v>
      </c>
      <c r="I35" s="373" t="s">
        <v>1739</v>
      </c>
      <c r="J35" s="363" t="s">
        <v>1474</v>
      </c>
      <c r="K35" s="363" t="s">
        <v>1483</v>
      </c>
      <c r="L35" s="364" t="s">
        <v>1409</v>
      </c>
      <c r="M35" s="420"/>
    </row>
    <row r="36" spans="1:14" s="421" customFormat="1" ht="17.649999999999999" customHeight="1">
      <c r="A36" s="118" t="s">
        <v>541</v>
      </c>
      <c r="B36" s="118">
        <v>54</v>
      </c>
      <c r="C36" s="106">
        <v>1313843</v>
      </c>
      <c r="D36" s="106">
        <v>195790</v>
      </c>
      <c r="E36" s="106">
        <v>4410</v>
      </c>
      <c r="F36" s="106">
        <v>798</v>
      </c>
      <c r="G36" s="106">
        <v>2497</v>
      </c>
      <c r="H36" s="336">
        <v>0</v>
      </c>
      <c r="I36" s="336">
        <v>0</v>
      </c>
      <c r="J36" s="106">
        <f t="shared" si="3"/>
        <v>1517338</v>
      </c>
      <c r="K36" s="106">
        <v>1517339</v>
      </c>
      <c r="L36" s="106">
        <v>1276166</v>
      </c>
      <c r="M36" s="420"/>
    </row>
    <row r="37" spans="1:14" s="421" customFormat="1" ht="17.649999999999999" customHeight="1">
      <c r="A37" s="118" t="s">
        <v>2653</v>
      </c>
      <c r="B37" s="118">
        <v>55</v>
      </c>
      <c r="C37" s="106">
        <v>1191486</v>
      </c>
      <c r="D37" s="106">
        <v>447619</v>
      </c>
      <c r="E37" s="106">
        <v>11050</v>
      </c>
      <c r="F37" s="106">
        <v>5846</v>
      </c>
      <c r="G37" s="106">
        <v>10203</v>
      </c>
      <c r="H37" s="336">
        <v>0</v>
      </c>
      <c r="I37" s="106">
        <v>30000</v>
      </c>
      <c r="J37" s="106">
        <f t="shared" si="3"/>
        <v>1696204</v>
      </c>
      <c r="K37" s="106">
        <v>1696204</v>
      </c>
      <c r="L37" s="106">
        <v>1674937</v>
      </c>
      <c r="M37" s="420"/>
    </row>
    <row r="38" spans="1:14" s="421" customFormat="1" ht="17.649999999999999" customHeight="1">
      <c r="A38" s="118" t="s">
        <v>548</v>
      </c>
      <c r="B38" s="118">
        <v>59</v>
      </c>
      <c r="C38" s="106">
        <v>1011848</v>
      </c>
      <c r="D38" s="106">
        <v>432952</v>
      </c>
      <c r="E38" s="106">
        <v>2657</v>
      </c>
      <c r="F38" s="106">
        <v>5108</v>
      </c>
      <c r="G38" s="106">
        <v>1485</v>
      </c>
      <c r="H38" s="336">
        <v>0</v>
      </c>
      <c r="I38" s="336">
        <v>0</v>
      </c>
      <c r="J38" s="106">
        <f t="shared" si="3"/>
        <v>1454050</v>
      </c>
      <c r="K38" s="106">
        <v>1807687</v>
      </c>
      <c r="L38" s="106">
        <v>1315419</v>
      </c>
      <c r="M38" s="420"/>
    </row>
    <row r="39" spans="1:14" s="701" customFormat="1" ht="17.649999999999999" customHeight="1">
      <c r="A39" s="118" t="s">
        <v>2619</v>
      </c>
      <c r="B39" s="118">
        <v>60</v>
      </c>
      <c r="C39" s="336">
        <v>0</v>
      </c>
      <c r="D39" s="106">
        <v>24926471</v>
      </c>
      <c r="E39" s="336">
        <v>106289</v>
      </c>
      <c r="F39" s="336">
        <v>3410</v>
      </c>
      <c r="G39" s="106">
        <v>541173</v>
      </c>
      <c r="H39" s="106">
        <v>556188536</v>
      </c>
      <c r="I39" s="106">
        <v>1284819017</v>
      </c>
      <c r="J39" s="106">
        <f t="shared" si="3"/>
        <v>1866584896</v>
      </c>
      <c r="K39" s="106">
        <v>1675428327</v>
      </c>
      <c r="L39" s="106">
        <v>1518872105</v>
      </c>
      <c r="M39" s="700"/>
    </row>
    <row r="40" spans="1:14" s="421" customFormat="1" ht="17.649999999999999" customHeight="1">
      <c r="A40" s="118" t="s">
        <v>2621</v>
      </c>
      <c r="B40" s="118">
        <v>65</v>
      </c>
      <c r="C40" s="106">
        <v>14687241</v>
      </c>
      <c r="D40" s="106">
        <v>5635773</v>
      </c>
      <c r="E40" s="106">
        <v>914754</v>
      </c>
      <c r="F40" s="106">
        <v>18465</v>
      </c>
      <c r="G40" s="106">
        <v>291674</v>
      </c>
      <c r="H40" s="336">
        <v>0</v>
      </c>
      <c r="I40" s="336">
        <v>0</v>
      </c>
      <c r="J40" s="106">
        <f t="shared" si="3"/>
        <v>21547907</v>
      </c>
      <c r="K40" s="106">
        <v>21547908</v>
      </c>
      <c r="L40" s="106">
        <v>20021393</v>
      </c>
      <c r="M40" s="420"/>
    </row>
    <row r="41" spans="1:14" s="421" customFormat="1" ht="17.649999999999999" customHeight="1">
      <c r="A41" s="118" t="s">
        <v>565</v>
      </c>
      <c r="B41" s="118">
        <v>66</v>
      </c>
      <c r="C41" s="106">
        <v>3438315</v>
      </c>
      <c r="D41" s="106">
        <v>3137997</v>
      </c>
      <c r="E41" s="106">
        <v>14532</v>
      </c>
      <c r="F41" s="106">
        <v>41920</v>
      </c>
      <c r="G41" s="106">
        <v>218592</v>
      </c>
      <c r="H41" s="336">
        <v>0</v>
      </c>
      <c r="I41" s="106">
        <v>174200</v>
      </c>
      <c r="J41" s="106">
        <f t="shared" si="3"/>
        <v>7025556</v>
      </c>
      <c r="K41" s="106">
        <v>7025556</v>
      </c>
      <c r="L41" s="106">
        <v>7165912</v>
      </c>
      <c r="M41" s="420"/>
    </row>
    <row r="42" spans="1:14" s="421" customFormat="1" ht="17.649999999999999" customHeight="1">
      <c r="A42" s="118" t="s">
        <v>594</v>
      </c>
      <c r="B42" s="118">
        <v>67</v>
      </c>
      <c r="C42" s="106">
        <v>274432</v>
      </c>
      <c r="D42" s="106">
        <v>1607095</v>
      </c>
      <c r="E42" s="521">
        <v>21248</v>
      </c>
      <c r="F42" s="336">
        <v>0</v>
      </c>
      <c r="G42" s="106">
        <v>1254</v>
      </c>
      <c r="H42" s="336">
        <v>0</v>
      </c>
      <c r="I42" s="336">
        <v>0</v>
      </c>
      <c r="J42" s="106">
        <f t="shared" si="3"/>
        <v>1904029</v>
      </c>
      <c r="K42" s="106">
        <v>1904030</v>
      </c>
      <c r="L42" s="106">
        <v>1633674</v>
      </c>
      <c r="M42" s="420"/>
    </row>
    <row r="43" spans="1:14" s="421" customFormat="1" ht="17.649999999999999" customHeight="1">
      <c r="A43" s="118" t="s">
        <v>567</v>
      </c>
      <c r="B43" s="118">
        <v>68</v>
      </c>
      <c r="C43" s="106">
        <v>3089969</v>
      </c>
      <c r="D43" s="106">
        <v>794770</v>
      </c>
      <c r="E43" s="106">
        <v>54213</v>
      </c>
      <c r="F43" s="106">
        <v>30740</v>
      </c>
      <c r="G43" s="106">
        <v>25338</v>
      </c>
      <c r="H43" s="336">
        <v>0</v>
      </c>
      <c r="I43" s="336">
        <v>0</v>
      </c>
      <c r="J43" s="106">
        <f t="shared" si="3"/>
        <v>3995030</v>
      </c>
      <c r="K43" s="106">
        <v>3995030</v>
      </c>
      <c r="L43" s="106">
        <v>3639990</v>
      </c>
      <c r="M43" s="420"/>
    </row>
    <row r="44" spans="1:14" s="420" customFormat="1" ht="17.649999999999999" customHeight="1">
      <c r="A44" s="118" t="s">
        <v>610</v>
      </c>
      <c r="B44" s="118">
        <v>69</v>
      </c>
      <c r="C44" s="106">
        <v>2779055</v>
      </c>
      <c r="D44" s="106">
        <v>686797</v>
      </c>
      <c r="E44" s="106">
        <v>7998</v>
      </c>
      <c r="F44" s="106">
        <v>38031</v>
      </c>
      <c r="G44" s="106">
        <v>11560</v>
      </c>
      <c r="H44" s="336">
        <v>0</v>
      </c>
      <c r="I44" s="336">
        <v>0</v>
      </c>
      <c r="J44" s="106">
        <f t="shared" si="3"/>
        <v>3523441</v>
      </c>
      <c r="K44" s="106">
        <v>3523441</v>
      </c>
      <c r="L44" s="106">
        <v>3580336</v>
      </c>
      <c r="N44" s="421"/>
    </row>
    <row r="45" spans="1:14" s="420" customFormat="1" ht="17.649999999999999" customHeight="1">
      <c r="A45" s="118" t="s">
        <v>1467</v>
      </c>
      <c r="B45" s="118">
        <v>72</v>
      </c>
      <c r="C45" s="106">
        <v>4988037</v>
      </c>
      <c r="D45" s="106">
        <v>550301</v>
      </c>
      <c r="E45" s="106">
        <v>4402</v>
      </c>
      <c r="F45" s="106">
        <v>10424</v>
      </c>
      <c r="G45" s="106">
        <v>42484</v>
      </c>
      <c r="H45" s="336">
        <v>0</v>
      </c>
      <c r="I45" s="336">
        <v>0</v>
      </c>
      <c r="J45" s="106">
        <f t="shared" si="3"/>
        <v>5595648</v>
      </c>
      <c r="K45" s="106">
        <v>5638000</v>
      </c>
      <c r="L45" s="106">
        <v>6579045</v>
      </c>
      <c r="M45" s="564"/>
      <c r="N45" s="421"/>
    </row>
    <row r="46" spans="1:14" s="420" customFormat="1" ht="22.15" hidden="1" customHeight="1">
      <c r="A46" s="118" t="s">
        <v>571</v>
      </c>
      <c r="B46" s="118">
        <v>71</v>
      </c>
      <c r="C46" s="106">
        <v>0</v>
      </c>
      <c r="D46" s="106">
        <v>0</v>
      </c>
      <c r="E46" s="106">
        <v>0</v>
      </c>
      <c r="F46" s="106">
        <v>0</v>
      </c>
      <c r="G46" s="106">
        <v>0</v>
      </c>
      <c r="H46" s="336">
        <v>0</v>
      </c>
      <c r="I46" s="336">
        <v>0</v>
      </c>
      <c r="J46" s="106">
        <f t="shared" si="3"/>
        <v>0</v>
      </c>
      <c r="K46" s="106">
        <v>0</v>
      </c>
      <c r="L46" s="106"/>
      <c r="M46" s="564"/>
      <c r="N46" s="421"/>
    </row>
    <row r="47" spans="1:14" s="420" customFormat="1" ht="17.649999999999999" customHeight="1">
      <c r="A47" s="118" t="s">
        <v>1468</v>
      </c>
      <c r="B47" s="118">
        <v>73</v>
      </c>
      <c r="C47" s="106">
        <v>7964790</v>
      </c>
      <c r="D47" s="106">
        <v>3275344</v>
      </c>
      <c r="E47" s="106">
        <v>1409159</v>
      </c>
      <c r="F47" s="106">
        <v>775658</v>
      </c>
      <c r="G47" s="106">
        <v>214172</v>
      </c>
      <c r="H47" s="336">
        <v>0</v>
      </c>
      <c r="I47" s="336">
        <v>0</v>
      </c>
      <c r="J47" s="106">
        <f t="shared" si="3"/>
        <v>13639123</v>
      </c>
      <c r="K47" s="106">
        <v>13639123</v>
      </c>
      <c r="L47" s="106">
        <v>11664579</v>
      </c>
      <c r="N47" s="421"/>
    </row>
    <row r="48" spans="1:14" s="420" customFormat="1" ht="17.649999999999999" customHeight="1">
      <c r="A48" s="360" t="s">
        <v>580</v>
      </c>
      <c r="B48" s="418">
        <v>75</v>
      </c>
      <c r="C48" s="106">
        <v>940404</v>
      </c>
      <c r="D48" s="106">
        <v>274895</v>
      </c>
      <c r="E48" s="106">
        <v>11961</v>
      </c>
      <c r="F48" s="106">
        <v>12589</v>
      </c>
      <c r="G48" s="106">
        <v>15220</v>
      </c>
      <c r="H48" s="106">
        <v>9207135</v>
      </c>
      <c r="I48" s="336">
        <v>0</v>
      </c>
      <c r="J48" s="106">
        <f t="shared" si="3"/>
        <v>10462204</v>
      </c>
      <c r="K48" s="106">
        <v>10462207</v>
      </c>
      <c r="L48" s="106">
        <v>7510901</v>
      </c>
      <c r="N48" s="421"/>
    </row>
    <row r="49" spans="1:14" s="420" customFormat="1" ht="17.649999999999999" customHeight="1">
      <c r="A49" s="118" t="s">
        <v>582</v>
      </c>
      <c r="B49" s="418">
        <v>76</v>
      </c>
      <c r="C49" s="106">
        <v>14406841</v>
      </c>
      <c r="D49" s="106">
        <v>849188</v>
      </c>
      <c r="E49" s="106">
        <v>12746</v>
      </c>
      <c r="F49" s="106">
        <v>3216</v>
      </c>
      <c r="G49" s="106">
        <v>14876</v>
      </c>
      <c r="H49" s="336">
        <v>0</v>
      </c>
      <c r="I49" s="336">
        <v>0</v>
      </c>
      <c r="J49" s="106">
        <f t="shared" si="3"/>
        <v>15286867</v>
      </c>
      <c r="K49" s="106">
        <v>15286868</v>
      </c>
      <c r="L49" s="106">
        <v>14130362</v>
      </c>
      <c r="N49" s="421"/>
    </row>
    <row r="50" spans="1:14" s="420" customFormat="1" ht="34.9" hidden="1" customHeight="1">
      <c r="A50" s="360" t="s">
        <v>584</v>
      </c>
      <c r="B50" s="418">
        <v>77</v>
      </c>
      <c r="C50" s="106"/>
      <c r="D50" s="106"/>
      <c r="E50" s="106"/>
      <c r="F50" s="106"/>
      <c r="G50" s="106"/>
      <c r="H50" s="336"/>
      <c r="I50" s="336"/>
      <c r="J50" s="106">
        <f t="shared" si="3"/>
        <v>0</v>
      </c>
      <c r="K50" s="106"/>
      <c r="L50" s="106">
        <v>0</v>
      </c>
    </row>
    <row r="51" spans="1:14" s="522" customFormat="1" ht="17.649999999999999" customHeight="1">
      <c r="A51" s="118" t="s">
        <v>586</v>
      </c>
      <c r="B51" s="418">
        <v>78</v>
      </c>
      <c r="C51" s="106">
        <v>4674689</v>
      </c>
      <c r="D51" s="106">
        <v>395073</v>
      </c>
      <c r="E51" s="106">
        <v>18988</v>
      </c>
      <c r="F51" s="336">
        <v>0</v>
      </c>
      <c r="G51" s="106">
        <v>30777</v>
      </c>
      <c r="H51" s="336">
        <v>0</v>
      </c>
      <c r="I51" s="336">
        <v>0</v>
      </c>
      <c r="J51" s="106">
        <f t="shared" si="3"/>
        <v>5119527</v>
      </c>
      <c r="K51" s="106">
        <v>5119527</v>
      </c>
      <c r="L51" s="106">
        <v>4889343</v>
      </c>
      <c r="M51" s="420"/>
      <c r="N51" s="420"/>
    </row>
    <row r="52" spans="1:14" s="612" customFormat="1" ht="17.649999999999999" customHeight="1">
      <c r="A52" s="118" t="s">
        <v>612</v>
      </c>
      <c r="B52" s="418">
        <v>80</v>
      </c>
      <c r="C52" s="106">
        <v>839275</v>
      </c>
      <c r="D52" s="106">
        <v>254383</v>
      </c>
      <c r="E52" s="106">
        <v>4030</v>
      </c>
      <c r="F52" s="106">
        <v>6386</v>
      </c>
      <c r="G52" s="106">
        <v>6592</v>
      </c>
      <c r="H52" s="336">
        <v>0</v>
      </c>
      <c r="I52" s="336">
        <v>0</v>
      </c>
      <c r="J52" s="106">
        <f t="shared" si="3"/>
        <v>1110666</v>
      </c>
      <c r="K52" s="106">
        <v>1120000</v>
      </c>
      <c r="L52" s="106">
        <v>1093062</v>
      </c>
      <c r="N52" s="613"/>
    </row>
    <row r="53" spans="1:14" s="420" customFormat="1" ht="17.649999999999999" customHeight="1">
      <c r="A53" s="118" t="s">
        <v>590</v>
      </c>
      <c r="B53" s="418">
        <v>81</v>
      </c>
      <c r="C53" s="106">
        <v>7901738</v>
      </c>
      <c r="D53" s="106">
        <v>801283</v>
      </c>
      <c r="E53" s="106">
        <v>51888</v>
      </c>
      <c r="F53" s="106">
        <v>17924</v>
      </c>
      <c r="G53" s="106">
        <v>172219</v>
      </c>
      <c r="H53" s="336">
        <v>0</v>
      </c>
      <c r="I53" s="336">
        <v>0</v>
      </c>
      <c r="J53" s="106">
        <f t="shared" si="3"/>
        <v>8945052</v>
      </c>
      <c r="K53" s="106">
        <v>8945053</v>
      </c>
      <c r="L53" s="106">
        <v>8617222</v>
      </c>
      <c r="N53" s="522"/>
    </row>
    <row r="54" spans="1:14" s="420" customFormat="1" ht="17.649999999999999" customHeight="1">
      <c r="A54" s="118" t="s">
        <v>592</v>
      </c>
      <c r="B54" s="418">
        <v>83</v>
      </c>
      <c r="C54" s="106">
        <v>15578888</v>
      </c>
      <c r="D54" s="106">
        <v>2224328</v>
      </c>
      <c r="E54" s="106">
        <v>133772</v>
      </c>
      <c r="F54" s="106">
        <v>24827</v>
      </c>
      <c r="G54" s="106">
        <v>430761</v>
      </c>
      <c r="H54" s="336">
        <v>0</v>
      </c>
      <c r="I54" s="336">
        <v>0</v>
      </c>
      <c r="J54" s="106">
        <f t="shared" si="3"/>
        <v>18392576</v>
      </c>
      <c r="K54" s="106">
        <v>18392577</v>
      </c>
      <c r="L54" s="106">
        <v>18192310</v>
      </c>
    </row>
    <row r="55" spans="1:14" s="420" customFormat="1" ht="17.649999999999999" customHeight="1">
      <c r="A55" s="360" t="s">
        <v>2616</v>
      </c>
      <c r="B55" s="418">
        <v>84</v>
      </c>
      <c r="C55" s="106">
        <v>19626671</v>
      </c>
      <c r="D55" s="106">
        <v>1445955</v>
      </c>
      <c r="E55" s="106">
        <v>13148816</v>
      </c>
      <c r="F55" s="106">
        <v>44826</v>
      </c>
      <c r="G55" s="106">
        <v>420165</v>
      </c>
      <c r="H55" s="336">
        <v>0</v>
      </c>
      <c r="I55" s="106">
        <v>84294</v>
      </c>
      <c r="J55" s="106">
        <f>SUM(C55:I55)</f>
        <v>34770727</v>
      </c>
      <c r="K55" s="106">
        <v>33101617</v>
      </c>
      <c r="L55" s="106">
        <v>37162231</v>
      </c>
    </row>
    <row r="56" spans="1:14" s="420" customFormat="1" ht="17.649999999999999" customHeight="1">
      <c r="A56" s="360" t="s">
        <v>2623</v>
      </c>
      <c r="B56" s="418">
        <v>85</v>
      </c>
      <c r="C56" s="106">
        <v>2454523</v>
      </c>
      <c r="D56" s="106">
        <v>295696</v>
      </c>
      <c r="E56" s="106">
        <v>15887</v>
      </c>
      <c r="F56" s="106">
        <v>15611</v>
      </c>
      <c r="G56" s="106">
        <v>6878</v>
      </c>
      <c r="H56" s="336">
        <v>0</v>
      </c>
      <c r="I56" s="336">
        <v>0</v>
      </c>
      <c r="J56" s="106">
        <f t="shared" si="3"/>
        <v>2788595</v>
      </c>
      <c r="K56" s="106">
        <v>2788596</v>
      </c>
      <c r="L56" s="106">
        <v>2807546</v>
      </c>
    </row>
    <row r="57" spans="1:14" s="420" customFormat="1" ht="17.649999999999999" customHeight="1">
      <c r="A57" s="360" t="s">
        <v>1469</v>
      </c>
      <c r="B57" s="418">
        <v>86</v>
      </c>
      <c r="C57" s="106">
        <v>955699</v>
      </c>
      <c r="D57" s="106">
        <v>632502</v>
      </c>
      <c r="E57" s="106">
        <v>8740</v>
      </c>
      <c r="F57" s="106">
        <v>32019</v>
      </c>
      <c r="G57" s="106">
        <v>14396</v>
      </c>
      <c r="H57" s="336">
        <v>0</v>
      </c>
      <c r="I57" s="106">
        <v>546600</v>
      </c>
      <c r="J57" s="106">
        <f t="shared" si="3"/>
        <v>2189956</v>
      </c>
      <c r="K57" s="106">
        <v>3016000</v>
      </c>
      <c r="L57" s="106">
        <v>2141115</v>
      </c>
    </row>
    <row r="58" spans="1:14" s="420" customFormat="1" ht="33" customHeight="1">
      <c r="A58" s="360" t="s">
        <v>2617</v>
      </c>
      <c r="B58" s="418">
        <v>88</v>
      </c>
      <c r="C58" s="106">
        <v>24972537</v>
      </c>
      <c r="D58" s="106">
        <v>1809384</v>
      </c>
      <c r="E58" s="106">
        <v>12373380</v>
      </c>
      <c r="F58" s="106">
        <v>755705</v>
      </c>
      <c r="G58" s="106">
        <v>967462</v>
      </c>
      <c r="H58" s="336">
        <v>0</v>
      </c>
      <c r="I58" s="106">
        <v>385095</v>
      </c>
      <c r="J58" s="106">
        <f t="shared" si="3"/>
        <v>41263563</v>
      </c>
      <c r="K58" s="106">
        <v>36164150</v>
      </c>
      <c r="L58" s="106">
        <v>38527500</v>
      </c>
    </row>
    <row r="59" spans="1:14" s="420" customFormat="1" ht="17.649999999999999" customHeight="1">
      <c r="A59" s="360" t="s">
        <v>602</v>
      </c>
      <c r="B59" s="418">
        <v>89</v>
      </c>
      <c r="C59" s="106">
        <v>2318980</v>
      </c>
      <c r="D59" s="106">
        <v>665641</v>
      </c>
      <c r="E59" s="106">
        <v>3728</v>
      </c>
      <c r="F59" s="106">
        <v>11979</v>
      </c>
      <c r="G59" s="106">
        <v>9254</v>
      </c>
      <c r="H59" s="336">
        <v>0</v>
      </c>
      <c r="I59" s="336">
        <v>0</v>
      </c>
      <c r="J59" s="106">
        <f t="shared" si="3"/>
        <v>3009582</v>
      </c>
      <c r="K59" s="106">
        <v>3009582</v>
      </c>
      <c r="L59" s="106">
        <v>2762103</v>
      </c>
    </row>
    <row r="60" spans="1:14" s="420" customFormat="1" ht="17.649999999999999" customHeight="1">
      <c r="A60" s="118" t="s">
        <v>1470</v>
      </c>
      <c r="B60" s="418"/>
      <c r="C60" s="106">
        <v>3130173</v>
      </c>
      <c r="D60" s="106">
        <v>2522156</v>
      </c>
      <c r="E60" s="106">
        <v>5707</v>
      </c>
      <c r="F60" s="106">
        <v>44624</v>
      </c>
      <c r="G60" s="106">
        <v>4268</v>
      </c>
      <c r="H60" s="336">
        <v>0</v>
      </c>
      <c r="I60" s="336">
        <v>0</v>
      </c>
      <c r="J60" s="106">
        <f t="shared" si="3"/>
        <v>5706928</v>
      </c>
      <c r="K60" s="106">
        <v>5811634</v>
      </c>
      <c r="L60" s="106">
        <v>4784678</v>
      </c>
    </row>
    <row r="61" spans="1:14" s="420" customFormat="1" ht="17.649999999999999" customHeight="1">
      <c r="A61" s="118" t="s">
        <v>1471</v>
      </c>
      <c r="B61" s="418">
        <v>92</v>
      </c>
      <c r="C61" s="106">
        <v>494445</v>
      </c>
      <c r="D61" s="106">
        <v>47156</v>
      </c>
      <c r="E61" s="106">
        <v>1006</v>
      </c>
      <c r="F61" s="106">
        <v>32713</v>
      </c>
      <c r="G61" s="106">
        <v>1518</v>
      </c>
      <c r="H61" s="336">
        <v>0</v>
      </c>
      <c r="I61" s="336">
        <v>0</v>
      </c>
      <c r="J61" s="106">
        <f t="shared" si="3"/>
        <v>576838</v>
      </c>
      <c r="K61" s="106">
        <v>576839</v>
      </c>
      <c r="L61" s="106">
        <v>492727</v>
      </c>
    </row>
    <row r="62" spans="1:14" s="420" customFormat="1" ht="17.649999999999999" customHeight="1">
      <c r="A62" s="118" t="s">
        <v>1473</v>
      </c>
      <c r="B62" s="418"/>
      <c r="C62" s="106">
        <v>1403506</v>
      </c>
      <c r="D62" s="106">
        <v>876143</v>
      </c>
      <c r="E62" s="106">
        <v>107247</v>
      </c>
      <c r="F62" s="106">
        <v>7541</v>
      </c>
      <c r="G62" s="106">
        <v>273052</v>
      </c>
      <c r="H62" s="106">
        <v>7254833</v>
      </c>
      <c r="I62" s="106">
        <v>3671603</v>
      </c>
      <c r="J62" s="106">
        <f>SUM(C62:I62)</f>
        <v>13593925</v>
      </c>
      <c r="K62" s="106">
        <v>13593925</v>
      </c>
      <c r="L62" s="106">
        <v>12305434</v>
      </c>
    </row>
    <row r="63" spans="1:14" s="420" customFormat="1" ht="19.899999999999999" customHeight="1" thickBot="1">
      <c r="A63" s="528" t="s">
        <v>1474</v>
      </c>
      <c r="B63" s="115"/>
      <c r="C63" s="111">
        <f t="shared" ref="C63:L63" si="4">SUM(C4:C62)</f>
        <v>1403849201</v>
      </c>
      <c r="D63" s="111">
        <f>SUM(D4:D62)</f>
        <v>237556132</v>
      </c>
      <c r="E63" s="111">
        <f t="shared" si="4"/>
        <v>84234155</v>
      </c>
      <c r="F63" s="111">
        <f t="shared" si="4"/>
        <v>14941960</v>
      </c>
      <c r="G63" s="111">
        <f t="shared" si="4"/>
        <v>36277562</v>
      </c>
      <c r="H63" s="111">
        <f t="shared" si="4"/>
        <v>621275331</v>
      </c>
      <c r="I63" s="111">
        <f t="shared" si="4"/>
        <v>1294545862</v>
      </c>
      <c r="J63" s="111">
        <f t="shared" si="4"/>
        <v>3692680203</v>
      </c>
      <c r="K63" s="111">
        <f t="shared" si="4"/>
        <v>3405712951</v>
      </c>
      <c r="L63" s="111">
        <f t="shared" si="4"/>
        <v>3496200600</v>
      </c>
    </row>
    <row r="64" spans="1:14" ht="18" customHeight="1" thickTop="1">
      <c r="D64" s="117"/>
      <c r="E64" s="117"/>
      <c r="F64" s="117"/>
      <c r="G64" s="117"/>
      <c r="H64" s="117"/>
      <c r="I64" s="117"/>
      <c r="J64" s="117"/>
    </row>
    <row r="65" spans="1:10" ht="18" customHeight="1"/>
    <row r="66" spans="1:10" ht="18" customHeight="1"/>
    <row r="67" spans="1:10" s="523" customFormat="1" ht="15.75">
      <c r="A67" s="366"/>
      <c r="B67" s="378"/>
      <c r="C67" s="378"/>
      <c r="D67" s="378"/>
      <c r="E67" s="378"/>
      <c r="F67" s="454"/>
      <c r="I67" s="415"/>
      <c r="J67" s="414"/>
    </row>
    <row r="68" spans="1:10" ht="18" customHeight="1"/>
    <row r="69" spans="1:10" ht="18" customHeight="1"/>
    <row r="70" spans="1:10" ht="18" customHeight="1"/>
    <row r="71" spans="1:10" ht="18" customHeight="1"/>
    <row r="72" spans="1:10" ht="18" customHeight="1"/>
    <row r="73" spans="1:10" ht="18" customHeight="1"/>
    <row r="74" spans="1:10" ht="18" customHeight="1"/>
    <row r="75" spans="1:10" ht="18" customHeight="1"/>
    <row r="76" spans="1:10" ht="18" customHeight="1"/>
    <row r="77" spans="1:10" ht="18" customHeight="1"/>
    <row r="78" spans="1:10" ht="18" customHeight="1"/>
    <row r="79" spans="1:10" ht="18" customHeight="1"/>
    <row r="80" spans="1:10" ht="18" customHeight="1"/>
    <row r="509" spans="2004:2005">
      <c r="BYB509" s="112" t="s">
        <v>1460</v>
      </c>
      <c r="BYC509" s="112" t="s">
        <v>1460</v>
      </c>
    </row>
  </sheetData>
  <mergeCells count="2">
    <mergeCell ref="A1:K1"/>
    <mergeCell ref="A33:K33"/>
  </mergeCells>
  <printOptions horizontalCentered="1"/>
  <pageMargins left="0.7" right="0.7" top="1.25" bottom="0.65" header="0.5" footer="0.3"/>
  <pageSetup paperSize="9" scale="77" firstPageNumber="21" fitToHeight="0" orientation="landscape" useFirstPageNumber="1" r:id="rId1"/>
  <headerFooter alignWithMargins="0">
    <oddHeader>&amp;C&amp;"+,Bold"&amp;18
&amp;"Times New Roman,Bold"&amp;20______________________________________________________________________________________________&amp;R
&amp;"Times New Roman,Regular"&amp;12  مملكة البحرين 
  الحساب الختامي الموحد للدولة للسنة المالية المنتهية في 31 ديسمبر 2023</oddHeader>
    <oddFooter>&amp;C&amp;"Arabic Transparent,Bold"&amp;20________________________________________________________________________________&amp;"Arabic Transparent,Regular"&amp;14
&amp;"Times New Roman,Regular"&amp;15&amp;P</oddFooter>
  </headerFooter>
  <rowBreaks count="1" manualBreakCount="1">
    <brk id="32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633"/>
  <sheetViews>
    <sheetView rightToLeft="1" view="pageBreakPreview" zoomScaleNormal="100" zoomScaleSheetLayoutView="100" workbookViewId="0">
      <selection sqref="A1:J1"/>
    </sheetView>
  </sheetViews>
  <sheetFormatPr defaultColWidth="7.7109375" defaultRowHeight="15.75"/>
  <cols>
    <col min="1" max="1" width="6.28515625" style="130" customWidth="1"/>
    <col min="2" max="2" width="3.5703125" style="130" customWidth="1"/>
    <col min="3" max="4" width="3.28515625" style="130" customWidth="1"/>
    <col min="5" max="5" width="9" style="130" hidden="1" customWidth="1"/>
    <col min="6" max="6" width="36.7109375" style="119" customWidth="1"/>
    <col min="7" max="8" width="14.5703125" style="417" customWidth="1"/>
    <col min="9" max="9" width="14.42578125" style="415" customWidth="1"/>
    <col min="10" max="10" width="14.85546875" style="417" customWidth="1"/>
    <col min="11" max="11" width="12.85546875" style="129" hidden="1" customWidth="1"/>
    <col min="12" max="12" width="7.7109375" style="129" bestFit="1"/>
    <col min="13" max="15" width="0" style="129" hidden="1" customWidth="1"/>
    <col min="16" max="16" width="9.42578125" style="129" hidden="1" customWidth="1"/>
    <col min="17" max="17" width="7.7109375" style="129"/>
    <col min="18" max="18" width="13.28515625" style="129" bestFit="1" customWidth="1"/>
    <col min="19" max="19" width="21.140625" style="129" customWidth="1"/>
    <col min="20" max="16384" width="7.7109375" style="129"/>
  </cols>
  <sheetData>
    <row r="1" spans="1:19" s="120" customFormat="1" ht="30.95" customHeight="1">
      <c r="A1" s="735" t="s">
        <v>1743</v>
      </c>
      <c r="B1" s="735"/>
      <c r="C1" s="735"/>
      <c r="D1" s="735"/>
      <c r="E1" s="735"/>
      <c r="F1" s="735"/>
      <c r="G1" s="735"/>
      <c r="H1" s="735"/>
      <c r="I1" s="735"/>
      <c r="J1" s="735"/>
    </row>
    <row r="2" spans="1:19" ht="19.899999999999999" customHeight="1">
      <c r="A2" s="366"/>
      <c r="B2" s="366"/>
      <c r="C2" s="366"/>
      <c r="D2" s="366"/>
      <c r="E2" s="366"/>
      <c r="F2" s="762"/>
      <c r="G2" s="737" t="s">
        <v>1406</v>
      </c>
      <c r="H2" s="737"/>
      <c r="I2" s="737"/>
      <c r="J2" s="737"/>
    </row>
    <row r="3" spans="1:19" s="128" customFormat="1" ht="17.25" customHeight="1">
      <c r="A3" s="738" t="s">
        <v>450</v>
      </c>
      <c r="B3" s="738"/>
      <c r="C3" s="738"/>
      <c r="D3" s="738"/>
      <c r="E3" s="547"/>
      <c r="F3" s="739" t="s">
        <v>1490</v>
      </c>
      <c r="G3" s="738">
        <v>2023</v>
      </c>
      <c r="H3" s="738"/>
      <c r="I3" s="738"/>
      <c r="J3" s="740" t="s">
        <v>2584</v>
      </c>
    </row>
    <row r="4" spans="1:19" s="128" customFormat="1" ht="17.25" customHeight="1">
      <c r="A4" s="437" t="s">
        <v>459</v>
      </c>
      <c r="B4" s="437" t="s">
        <v>460</v>
      </c>
      <c r="C4" s="367" t="s">
        <v>461</v>
      </c>
      <c r="D4" s="437" t="s">
        <v>462</v>
      </c>
      <c r="E4" s="437"/>
      <c r="F4" s="738"/>
      <c r="G4" s="368" t="s">
        <v>1408</v>
      </c>
      <c r="H4" s="368" t="s">
        <v>1457</v>
      </c>
      <c r="I4" s="375" t="s">
        <v>1744</v>
      </c>
      <c r="J4" s="741"/>
    </row>
    <row r="5" spans="1:19" s="119" customFormat="1" ht="15.4" customHeight="1">
      <c r="A5" s="282"/>
      <c r="B5" s="282"/>
      <c r="C5" s="282">
        <v>1</v>
      </c>
      <c r="D5" s="282">
        <v>6</v>
      </c>
      <c r="E5" s="282"/>
      <c r="F5" s="123" t="s">
        <v>779</v>
      </c>
      <c r="G5" s="488">
        <f>G6+G45+G74+G83+G86+G93+G104+G116</f>
        <v>1342040202</v>
      </c>
      <c r="H5" s="488">
        <f>H6+H45+H74+H83+H86+H93+H104+H116</f>
        <v>1403849201</v>
      </c>
      <c r="I5" s="488">
        <f>I6+I45+I74+I83+I86+I93+I104+I116</f>
        <v>-61808999</v>
      </c>
      <c r="J5" s="488">
        <f>J6+J45+J74+J83+J86+J93+J104+J116</f>
        <v>1478009134</v>
      </c>
      <c r="S5" s="619"/>
    </row>
    <row r="6" spans="1:19" s="119" customFormat="1" ht="15.4" customHeight="1">
      <c r="A6" s="282"/>
      <c r="B6" s="282">
        <v>1</v>
      </c>
      <c r="C6" s="282">
        <v>1</v>
      </c>
      <c r="D6" s="282">
        <v>6</v>
      </c>
      <c r="E6" s="282"/>
      <c r="F6" s="123" t="s">
        <v>781</v>
      </c>
      <c r="G6" s="488">
        <f>SUM(G7:G44)</f>
        <v>1050485902</v>
      </c>
      <c r="H6" s="488">
        <f>SUM(H7:H44)</f>
        <v>996455754</v>
      </c>
      <c r="I6" s="488">
        <f>G6-H6</f>
        <v>54030148</v>
      </c>
      <c r="J6" s="488">
        <f>SUM(J7:J44)</f>
        <v>1062688538</v>
      </c>
      <c r="K6" s="337">
        <f t="shared" ref="K6:K37" si="0">H6-J6</f>
        <v>-66232784</v>
      </c>
      <c r="S6" s="620"/>
    </row>
    <row r="7" spans="1:19" s="128" customFormat="1" ht="15.4" customHeight="1">
      <c r="A7" s="280">
        <v>60011</v>
      </c>
      <c r="B7" s="280">
        <v>1</v>
      </c>
      <c r="C7" s="280">
        <v>1</v>
      </c>
      <c r="D7" s="280">
        <v>6</v>
      </c>
      <c r="E7" s="280">
        <v>61160011</v>
      </c>
      <c r="F7" s="281" t="s">
        <v>783</v>
      </c>
      <c r="G7" s="283">
        <v>869052346</v>
      </c>
      <c r="H7" s="283">
        <v>789082092</v>
      </c>
      <c r="I7" s="283">
        <f t="shared" ref="I7:I54" si="1">G7-H7</f>
        <v>79970254</v>
      </c>
      <c r="J7" s="283">
        <v>850107906</v>
      </c>
      <c r="K7" s="337">
        <f t="shared" si="0"/>
        <v>-61025814</v>
      </c>
      <c r="P7" s="119"/>
      <c r="R7" s="119"/>
      <c r="S7" s="620"/>
    </row>
    <row r="8" spans="1:19" s="128" customFormat="1" ht="15.4" customHeight="1">
      <c r="A8" s="280">
        <v>60021</v>
      </c>
      <c r="B8" s="280">
        <v>1</v>
      </c>
      <c r="C8" s="280">
        <v>1</v>
      </c>
      <c r="D8" s="280">
        <v>6</v>
      </c>
      <c r="E8" s="280">
        <v>61160021</v>
      </c>
      <c r="F8" s="281" t="s">
        <v>784</v>
      </c>
      <c r="G8" s="283">
        <v>4319967</v>
      </c>
      <c r="H8" s="283">
        <f>4003158-3</f>
        <v>4003155</v>
      </c>
      <c r="I8" s="283">
        <f t="shared" si="1"/>
        <v>316812</v>
      </c>
      <c r="J8" s="283">
        <v>7291550</v>
      </c>
      <c r="K8" s="337">
        <f t="shared" si="0"/>
        <v>-3288395</v>
      </c>
      <c r="P8" s="119"/>
      <c r="R8" s="119"/>
      <c r="S8" s="620"/>
    </row>
    <row r="9" spans="1:19" s="128" customFormat="1" ht="15.4" customHeight="1">
      <c r="A9" s="280">
        <v>61011</v>
      </c>
      <c r="B9" s="280">
        <v>1</v>
      </c>
      <c r="C9" s="280">
        <v>1</v>
      </c>
      <c r="D9" s="280">
        <v>6</v>
      </c>
      <c r="E9" s="280">
        <v>61161011</v>
      </c>
      <c r="F9" s="281" t="s">
        <v>1745</v>
      </c>
      <c r="G9" s="283">
        <v>34041467</v>
      </c>
      <c r="H9" s="283">
        <f>45047565-3</f>
        <v>45047562</v>
      </c>
      <c r="I9" s="283">
        <f t="shared" si="1"/>
        <v>-11006095</v>
      </c>
      <c r="J9" s="283">
        <v>49289012</v>
      </c>
      <c r="K9" s="337">
        <f t="shared" si="0"/>
        <v>-4241450</v>
      </c>
      <c r="P9" s="119"/>
      <c r="R9" s="119"/>
      <c r="S9" s="620"/>
    </row>
    <row r="10" spans="1:19" s="128" customFormat="1" ht="15.4" customHeight="1">
      <c r="A10" s="280">
        <v>61012</v>
      </c>
      <c r="B10" s="280">
        <v>1</v>
      </c>
      <c r="C10" s="280">
        <v>1</v>
      </c>
      <c r="D10" s="280">
        <v>6</v>
      </c>
      <c r="E10" s="280">
        <v>61161012</v>
      </c>
      <c r="F10" s="281" t="s">
        <v>1746</v>
      </c>
      <c r="G10" s="283">
        <v>64568947</v>
      </c>
      <c r="H10" s="283">
        <v>74245490</v>
      </c>
      <c r="I10" s="283">
        <f t="shared" si="1"/>
        <v>-9676543</v>
      </c>
      <c r="J10" s="283">
        <v>58104480</v>
      </c>
      <c r="K10" s="337">
        <f t="shared" si="0"/>
        <v>16141010</v>
      </c>
      <c r="P10" s="119"/>
      <c r="R10" s="119"/>
      <c r="S10" s="620"/>
    </row>
    <row r="11" spans="1:19" s="128" customFormat="1" ht="15.4" customHeight="1">
      <c r="A11" s="280">
        <v>61013</v>
      </c>
      <c r="B11" s="280">
        <v>1</v>
      </c>
      <c r="C11" s="280">
        <v>1</v>
      </c>
      <c r="D11" s="280">
        <v>6</v>
      </c>
      <c r="E11" s="280">
        <v>61161013</v>
      </c>
      <c r="F11" s="281" t="s">
        <v>1747</v>
      </c>
      <c r="G11" s="283">
        <v>4883021</v>
      </c>
      <c r="H11" s="283">
        <v>5238267</v>
      </c>
      <c r="I11" s="283">
        <f t="shared" si="1"/>
        <v>-355246</v>
      </c>
      <c r="J11" s="283">
        <v>5653827</v>
      </c>
      <c r="K11" s="337">
        <f t="shared" si="0"/>
        <v>-415560</v>
      </c>
      <c r="P11" s="119"/>
      <c r="R11" s="119"/>
      <c r="S11" s="620"/>
    </row>
    <row r="12" spans="1:19" s="128" customFormat="1" ht="15.4" customHeight="1">
      <c r="A12" s="280">
        <v>61014</v>
      </c>
      <c r="B12" s="280">
        <v>1</v>
      </c>
      <c r="C12" s="280">
        <v>1</v>
      </c>
      <c r="D12" s="280">
        <v>6</v>
      </c>
      <c r="E12" s="280">
        <v>61161014</v>
      </c>
      <c r="F12" s="663" t="s">
        <v>2595</v>
      </c>
      <c r="G12" s="283">
        <v>36037</v>
      </c>
      <c r="H12" s="283">
        <v>19450</v>
      </c>
      <c r="I12" s="283">
        <f t="shared" si="1"/>
        <v>16587</v>
      </c>
      <c r="J12" s="283">
        <v>20800</v>
      </c>
      <c r="K12" s="337">
        <f t="shared" si="0"/>
        <v>-1350</v>
      </c>
      <c r="P12" s="119"/>
      <c r="R12" s="119"/>
      <c r="S12" s="620"/>
    </row>
    <row r="13" spans="1:19" s="128" customFormat="1" ht="15.4" customHeight="1">
      <c r="A13" s="280">
        <v>61015</v>
      </c>
      <c r="B13" s="280">
        <v>1</v>
      </c>
      <c r="C13" s="280">
        <v>1</v>
      </c>
      <c r="D13" s="280">
        <v>6</v>
      </c>
      <c r="E13" s="280">
        <v>61161015</v>
      </c>
      <c r="F13" s="281" t="s">
        <v>1748</v>
      </c>
      <c r="G13" s="283">
        <v>2666619</v>
      </c>
      <c r="H13" s="283">
        <v>3027090</v>
      </c>
      <c r="I13" s="283">
        <f t="shared" si="1"/>
        <v>-360471</v>
      </c>
      <c r="J13" s="283">
        <v>3013740</v>
      </c>
      <c r="K13" s="337">
        <f t="shared" si="0"/>
        <v>13350</v>
      </c>
      <c r="P13" s="119"/>
      <c r="R13" s="119"/>
      <c r="S13" s="620"/>
    </row>
    <row r="14" spans="1:19" s="128" customFormat="1" ht="15.4" customHeight="1">
      <c r="A14" s="280">
        <v>61016</v>
      </c>
      <c r="B14" s="280">
        <v>1</v>
      </c>
      <c r="C14" s="280">
        <v>1</v>
      </c>
      <c r="D14" s="280">
        <v>6</v>
      </c>
      <c r="E14" s="280">
        <v>61161016</v>
      </c>
      <c r="F14" s="281" t="s">
        <v>1749</v>
      </c>
      <c r="G14" s="283">
        <v>572932</v>
      </c>
      <c r="H14" s="283">
        <v>518395</v>
      </c>
      <c r="I14" s="283">
        <f t="shared" si="1"/>
        <v>54537</v>
      </c>
      <c r="J14" s="283">
        <v>672741</v>
      </c>
      <c r="K14" s="337">
        <f t="shared" si="0"/>
        <v>-154346</v>
      </c>
      <c r="P14" s="119"/>
      <c r="R14" s="119"/>
      <c r="S14" s="620"/>
    </row>
    <row r="15" spans="1:19" s="128" customFormat="1" ht="15.4" customHeight="1">
      <c r="A15" s="280">
        <v>61017</v>
      </c>
      <c r="B15" s="280">
        <v>1</v>
      </c>
      <c r="C15" s="280">
        <v>1</v>
      </c>
      <c r="D15" s="280">
        <v>6</v>
      </c>
      <c r="E15" s="280">
        <v>61161017</v>
      </c>
      <c r="F15" s="281" t="s">
        <v>1750</v>
      </c>
      <c r="G15" s="283">
        <v>337956</v>
      </c>
      <c r="H15" s="283">
        <v>248170</v>
      </c>
      <c r="I15" s="283">
        <f t="shared" si="1"/>
        <v>89786</v>
      </c>
      <c r="J15" s="283">
        <v>346198</v>
      </c>
      <c r="K15" s="337">
        <f t="shared" si="0"/>
        <v>-98028</v>
      </c>
      <c r="P15" s="119"/>
      <c r="R15" s="119"/>
      <c r="S15" s="620"/>
    </row>
    <row r="16" spans="1:19" s="128" customFormat="1" ht="15.4" customHeight="1">
      <c r="A16" s="280">
        <v>61019</v>
      </c>
      <c r="B16" s="280">
        <v>1</v>
      </c>
      <c r="C16" s="280">
        <v>1</v>
      </c>
      <c r="D16" s="280">
        <v>6</v>
      </c>
      <c r="E16" s="280"/>
      <c r="F16" s="281" t="s">
        <v>1751</v>
      </c>
      <c r="G16" s="283">
        <v>6900</v>
      </c>
      <c r="H16" s="283">
        <v>3700</v>
      </c>
      <c r="I16" s="283">
        <f t="shared" si="1"/>
        <v>3200</v>
      </c>
      <c r="J16" s="568">
        <v>3950</v>
      </c>
      <c r="K16" s="337">
        <f t="shared" si="0"/>
        <v>-250</v>
      </c>
      <c r="P16" s="119"/>
      <c r="R16" s="119"/>
      <c r="S16" s="620"/>
    </row>
    <row r="17" spans="1:19" s="128" customFormat="1" ht="15.4" customHeight="1">
      <c r="A17" s="280">
        <v>61021</v>
      </c>
      <c r="B17" s="280">
        <v>1</v>
      </c>
      <c r="C17" s="280">
        <v>1</v>
      </c>
      <c r="D17" s="280">
        <v>6</v>
      </c>
      <c r="E17" s="280">
        <v>61161021</v>
      </c>
      <c r="F17" s="281" t="s">
        <v>1752</v>
      </c>
      <c r="G17" s="283">
        <v>15844135</v>
      </c>
      <c r="H17" s="283">
        <v>19506996</v>
      </c>
      <c r="I17" s="283">
        <f t="shared" si="1"/>
        <v>-3662861</v>
      </c>
      <c r="J17" s="283">
        <v>20736180</v>
      </c>
      <c r="K17" s="337">
        <f t="shared" si="0"/>
        <v>-1229184</v>
      </c>
      <c r="P17" s="119"/>
      <c r="R17" s="119"/>
      <c r="S17" s="620"/>
    </row>
    <row r="18" spans="1:19" s="128" customFormat="1" ht="15.4" customHeight="1">
      <c r="A18" s="280">
        <v>61022</v>
      </c>
      <c r="B18" s="280">
        <v>1</v>
      </c>
      <c r="C18" s="280">
        <v>1</v>
      </c>
      <c r="D18" s="280">
        <v>6</v>
      </c>
      <c r="E18" s="280">
        <v>61161022</v>
      </c>
      <c r="F18" s="281" t="s">
        <v>1753</v>
      </c>
      <c r="G18" s="283">
        <v>4241834</v>
      </c>
      <c r="H18" s="283">
        <v>4470436</v>
      </c>
      <c r="I18" s="283">
        <f t="shared" si="1"/>
        <v>-228602</v>
      </c>
      <c r="J18" s="283">
        <v>4728381</v>
      </c>
      <c r="K18" s="337">
        <f t="shared" si="0"/>
        <v>-257945</v>
      </c>
      <c r="P18" s="119"/>
      <c r="R18" s="119"/>
      <c r="S18" s="620"/>
    </row>
    <row r="19" spans="1:19" s="128" customFormat="1" ht="15.4" customHeight="1">
      <c r="A19" s="280">
        <v>61024</v>
      </c>
      <c r="B19" s="280">
        <v>1</v>
      </c>
      <c r="C19" s="280">
        <v>1</v>
      </c>
      <c r="D19" s="280">
        <v>6</v>
      </c>
      <c r="E19" s="280"/>
      <c r="F19" s="281" t="s">
        <v>1754</v>
      </c>
      <c r="G19" s="283">
        <v>3623</v>
      </c>
      <c r="H19" s="283">
        <v>4111</v>
      </c>
      <c r="I19" s="283">
        <f t="shared" si="1"/>
        <v>-488</v>
      </c>
      <c r="J19" s="283">
        <v>10738</v>
      </c>
      <c r="K19" s="337">
        <f t="shared" si="0"/>
        <v>-6627</v>
      </c>
      <c r="P19" s="119"/>
      <c r="R19" s="119"/>
      <c r="S19" s="620"/>
    </row>
    <row r="20" spans="1:19" s="128" customFormat="1" ht="15.4" customHeight="1">
      <c r="A20" s="280">
        <v>61025</v>
      </c>
      <c r="B20" s="280">
        <v>1</v>
      </c>
      <c r="C20" s="280">
        <v>1</v>
      </c>
      <c r="D20" s="280">
        <v>6</v>
      </c>
      <c r="E20" s="280"/>
      <c r="F20" s="281" t="s">
        <v>1755</v>
      </c>
      <c r="G20" s="283">
        <v>4229163</v>
      </c>
      <c r="H20" s="283">
        <v>3899355</v>
      </c>
      <c r="I20" s="283">
        <f t="shared" si="1"/>
        <v>329808</v>
      </c>
      <c r="J20" s="283">
        <v>1714932</v>
      </c>
      <c r="K20" s="337">
        <f t="shared" si="0"/>
        <v>2184423</v>
      </c>
      <c r="P20" s="119"/>
      <c r="R20" s="119"/>
      <c r="S20" s="620"/>
    </row>
    <row r="21" spans="1:19" s="128" customFormat="1" ht="15.4" customHeight="1">
      <c r="A21" s="280">
        <v>61026</v>
      </c>
      <c r="B21" s="280">
        <v>1</v>
      </c>
      <c r="C21" s="280">
        <v>1</v>
      </c>
      <c r="D21" s="280">
        <v>6</v>
      </c>
      <c r="E21" s="280"/>
      <c r="F21" s="281" t="s">
        <v>1756</v>
      </c>
      <c r="G21" s="283">
        <v>453300</v>
      </c>
      <c r="H21" s="283">
        <v>415205</v>
      </c>
      <c r="I21" s="283">
        <f t="shared" si="1"/>
        <v>38095</v>
      </c>
      <c r="J21" s="283">
        <v>443408</v>
      </c>
      <c r="K21" s="337">
        <f t="shared" si="0"/>
        <v>-28203</v>
      </c>
      <c r="P21" s="119"/>
      <c r="R21" s="119"/>
      <c r="S21" s="620"/>
    </row>
    <row r="22" spans="1:19" s="128" customFormat="1" ht="15.4" customHeight="1">
      <c r="A22" s="280">
        <v>61031</v>
      </c>
      <c r="B22" s="280">
        <v>1</v>
      </c>
      <c r="C22" s="280">
        <v>1</v>
      </c>
      <c r="D22" s="280">
        <v>6</v>
      </c>
      <c r="E22" s="280">
        <v>61161031</v>
      </c>
      <c r="F22" s="281" t="s">
        <v>790</v>
      </c>
      <c r="G22" s="283">
        <v>25137217</v>
      </c>
      <c r="H22" s="283">
        <v>25456892</v>
      </c>
      <c r="I22" s="283">
        <f t="shared" si="1"/>
        <v>-319675</v>
      </c>
      <c r="J22" s="283">
        <v>27432091</v>
      </c>
      <c r="K22" s="337">
        <f t="shared" si="0"/>
        <v>-1975199</v>
      </c>
      <c r="P22" s="119"/>
      <c r="R22" s="119"/>
      <c r="S22" s="620"/>
    </row>
    <row r="23" spans="1:19" s="128" customFormat="1" ht="15.4" customHeight="1">
      <c r="A23" s="280">
        <v>61032</v>
      </c>
      <c r="B23" s="280">
        <v>1</v>
      </c>
      <c r="C23" s="280">
        <v>1</v>
      </c>
      <c r="D23" s="280">
        <v>6</v>
      </c>
      <c r="E23" s="280">
        <v>61161032</v>
      </c>
      <c r="F23" s="663" t="s">
        <v>2627</v>
      </c>
      <c r="G23" s="283">
        <v>185340</v>
      </c>
      <c r="H23" s="283">
        <v>101040</v>
      </c>
      <c r="I23" s="283">
        <f t="shared" si="1"/>
        <v>84300</v>
      </c>
      <c r="J23" s="283">
        <v>306902</v>
      </c>
      <c r="K23" s="337">
        <f t="shared" si="0"/>
        <v>-205862</v>
      </c>
      <c r="P23" s="119"/>
      <c r="R23" s="119"/>
      <c r="S23" s="620"/>
    </row>
    <row r="24" spans="1:19" s="128" customFormat="1" ht="15.4" customHeight="1">
      <c r="A24" s="280">
        <v>61033</v>
      </c>
      <c r="B24" s="280">
        <v>1</v>
      </c>
      <c r="C24" s="280">
        <v>1</v>
      </c>
      <c r="D24" s="280">
        <v>6</v>
      </c>
      <c r="E24" s="280">
        <v>61161033</v>
      </c>
      <c r="F24" s="281" t="s">
        <v>1758</v>
      </c>
      <c r="G24" s="283">
        <v>203100</v>
      </c>
      <c r="H24" s="283">
        <v>112250</v>
      </c>
      <c r="I24" s="568">
        <f t="shared" si="1"/>
        <v>90850</v>
      </c>
      <c r="J24" s="283">
        <v>25500</v>
      </c>
      <c r="K24" s="337">
        <f t="shared" si="0"/>
        <v>86750</v>
      </c>
      <c r="P24" s="119"/>
      <c r="R24" s="119"/>
      <c r="S24" s="620"/>
    </row>
    <row r="25" spans="1:19" s="128" customFormat="1" ht="15.4" customHeight="1">
      <c r="A25" s="280">
        <v>61034</v>
      </c>
      <c r="B25" s="280">
        <v>1</v>
      </c>
      <c r="C25" s="280">
        <v>1</v>
      </c>
      <c r="D25" s="280">
        <v>6</v>
      </c>
      <c r="E25" s="280">
        <v>61161034</v>
      </c>
      <c r="F25" s="281" t="s">
        <v>820</v>
      </c>
      <c r="G25" s="283">
        <v>600</v>
      </c>
      <c r="H25" s="334">
        <v>0</v>
      </c>
      <c r="I25" s="283">
        <f t="shared" si="1"/>
        <v>600</v>
      </c>
      <c r="J25" s="283">
        <v>16400</v>
      </c>
      <c r="K25" s="337">
        <f t="shared" si="0"/>
        <v>-16400</v>
      </c>
      <c r="P25" s="119"/>
      <c r="R25" s="119"/>
      <c r="S25" s="620"/>
    </row>
    <row r="26" spans="1:19" s="128" customFormat="1" ht="15.4" customHeight="1">
      <c r="A26" s="280">
        <v>61035</v>
      </c>
      <c r="B26" s="280">
        <v>1</v>
      </c>
      <c r="C26" s="280">
        <v>1</v>
      </c>
      <c r="D26" s="280">
        <v>6</v>
      </c>
      <c r="E26" s="280">
        <v>61161035</v>
      </c>
      <c r="F26" s="281" t="s">
        <v>1759</v>
      </c>
      <c r="G26" s="283">
        <v>3450508</v>
      </c>
      <c r="H26" s="283">
        <v>4401701</v>
      </c>
      <c r="I26" s="283">
        <f t="shared" si="1"/>
        <v>-951193</v>
      </c>
      <c r="J26" s="283">
        <v>9285774</v>
      </c>
      <c r="K26" s="337">
        <f t="shared" si="0"/>
        <v>-4884073</v>
      </c>
      <c r="P26" s="119"/>
      <c r="R26" s="119"/>
      <c r="S26" s="620"/>
    </row>
    <row r="27" spans="1:19" s="128" customFormat="1" ht="15.4" customHeight="1">
      <c r="A27" s="280">
        <v>61036</v>
      </c>
      <c r="B27" s="280">
        <v>1</v>
      </c>
      <c r="C27" s="280">
        <v>1</v>
      </c>
      <c r="D27" s="280">
        <v>6</v>
      </c>
      <c r="E27" s="280">
        <v>61161036</v>
      </c>
      <c r="F27" s="281" t="s">
        <v>1757</v>
      </c>
      <c r="G27" s="283">
        <v>306419</v>
      </c>
      <c r="H27" s="283">
        <v>308281</v>
      </c>
      <c r="I27" s="283">
        <f t="shared" si="1"/>
        <v>-1862</v>
      </c>
      <c r="J27" s="283">
        <v>4601510</v>
      </c>
      <c r="K27" s="337">
        <f t="shared" si="0"/>
        <v>-4293229</v>
      </c>
      <c r="P27" s="119"/>
      <c r="R27" s="119"/>
      <c r="S27" s="620"/>
    </row>
    <row r="28" spans="1:19" s="128" customFormat="1" ht="15.4" hidden="1" customHeight="1">
      <c r="A28" s="280">
        <v>61037</v>
      </c>
      <c r="B28" s="280">
        <v>1</v>
      </c>
      <c r="C28" s="280">
        <v>1</v>
      </c>
      <c r="D28" s="280">
        <v>6</v>
      </c>
      <c r="E28" s="280">
        <v>61161037</v>
      </c>
      <c r="F28" s="281" t="s">
        <v>1760</v>
      </c>
      <c r="G28" s="283"/>
      <c r="H28" s="283"/>
      <c r="I28" s="283">
        <f t="shared" si="1"/>
        <v>0</v>
      </c>
      <c r="J28" s="283"/>
      <c r="K28" s="337">
        <f t="shared" si="0"/>
        <v>0</v>
      </c>
      <c r="P28" s="119"/>
      <c r="R28" s="119"/>
      <c r="S28" s="620"/>
    </row>
    <row r="29" spans="1:19" s="128" customFormat="1" ht="15.4" customHeight="1">
      <c r="A29" s="280">
        <v>61038</v>
      </c>
      <c r="B29" s="280">
        <v>1</v>
      </c>
      <c r="C29" s="280">
        <v>1</v>
      </c>
      <c r="D29" s="280">
        <v>6</v>
      </c>
      <c r="E29" s="280">
        <v>61161038</v>
      </c>
      <c r="F29" s="281" t="s">
        <v>1761</v>
      </c>
      <c r="G29" s="283">
        <v>1072775</v>
      </c>
      <c r="H29" s="283">
        <v>1208444</v>
      </c>
      <c r="I29" s="283">
        <f t="shared" si="1"/>
        <v>-135669</v>
      </c>
      <c r="J29" s="283">
        <v>1261073</v>
      </c>
      <c r="K29" s="337">
        <f t="shared" si="0"/>
        <v>-52629</v>
      </c>
      <c r="P29" s="119"/>
      <c r="R29" s="119"/>
      <c r="S29" s="620"/>
    </row>
    <row r="30" spans="1:19" s="128" customFormat="1" ht="15.4" customHeight="1">
      <c r="A30" s="280">
        <v>61039</v>
      </c>
      <c r="B30" s="280">
        <v>1</v>
      </c>
      <c r="C30" s="280">
        <v>1</v>
      </c>
      <c r="D30" s="280">
        <v>6</v>
      </c>
      <c r="E30" s="280">
        <v>61161039</v>
      </c>
      <c r="F30" s="281" t="s">
        <v>2596</v>
      </c>
      <c r="G30" s="283">
        <v>959000</v>
      </c>
      <c r="H30" s="283">
        <v>1256412</v>
      </c>
      <c r="I30" s="283">
        <f t="shared" si="1"/>
        <v>-297412</v>
      </c>
      <c r="J30" s="283">
        <v>2537018</v>
      </c>
      <c r="K30" s="337">
        <f t="shared" si="0"/>
        <v>-1280606</v>
      </c>
      <c r="P30" s="119"/>
      <c r="R30" s="119"/>
      <c r="S30" s="620"/>
    </row>
    <row r="31" spans="1:19" s="128" customFormat="1" ht="15.4" customHeight="1">
      <c r="A31" s="280">
        <v>61043</v>
      </c>
      <c r="B31" s="280">
        <v>1</v>
      </c>
      <c r="C31" s="280">
        <v>1</v>
      </c>
      <c r="D31" s="280">
        <v>6</v>
      </c>
      <c r="E31" s="280">
        <v>61161043</v>
      </c>
      <c r="F31" s="281" t="s">
        <v>1762</v>
      </c>
      <c r="G31" s="334">
        <v>0</v>
      </c>
      <c r="H31" s="334">
        <v>0</v>
      </c>
      <c r="I31" s="334">
        <f t="shared" si="1"/>
        <v>0</v>
      </c>
      <c r="J31" s="283">
        <v>4440</v>
      </c>
      <c r="K31" s="337">
        <f t="shared" si="0"/>
        <v>-4440</v>
      </c>
      <c r="P31" s="119"/>
      <c r="R31" s="119"/>
      <c r="S31" s="620"/>
    </row>
    <row r="32" spans="1:19" s="128" customFormat="1" ht="15.4" customHeight="1">
      <c r="A32" s="280">
        <v>61044</v>
      </c>
      <c r="B32" s="280">
        <v>1</v>
      </c>
      <c r="C32" s="280">
        <v>1</v>
      </c>
      <c r="D32" s="280">
        <v>6</v>
      </c>
      <c r="E32" s="280">
        <v>61161044</v>
      </c>
      <c r="F32" s="281" t="s">
        <v>807</v>
      </c>
      <c r="G32" s="283">
        <v>6587720</v>
      </c>
      <c r="H32" s="283">
        <v>6718137</v>
      </c>
      <c r="I32" s="283">
        <f t="shared" si="1"/>
        <v>-130417</v>
      </c>
      <c r="J32" s="283">
        <v>6575836</v>
      </c>
      <c r="K32" s="337">
        <f t="shared" si="0"/>
        <v>142301</v>
      </c>
      <c r="P32" s="119"/>
      <c r="R32" s="119"/>
      <c r="S32" s="620"/>
    </row>
    <row r="33" spans="1:19" s="128" customFormat="1" ht="15.4" customHeight="1">
      <c r="A33" s="280">
        <v>61045</v>
      </c>
      <c r="B33" s="280">
        <v>1</v>
      </c>
      <c r="C33" s="280">
        <v>1</v>
      </c>
      <c r="D33" s="280">
        <v>6</v>
      </c>
      <c r="E33" s="280">
        <v>61161045</v>
      </c>
      <c r="F33" s="281" t="s">
        <v>1763</v>
      </c>
      <c r="G33" s="283">
        <v>68400</v>
      </c>
      <c r="H33" s="283">
        <v>68800</v>
      </c>
      <c r="I33" s="283">
        <f t="shared" si="1"/>
        <v>-400</v>
      </c>
      <c r="J33" s="283">
        <v>64900</v>
      </c>
      <c r="K33" s="337">
        <f t="shared" si="0"/>
        <v>3900</v>
      </c>
      <c r="P33" s="119"/>
      <c r="R33" s="119"/>
      <c r="S33" s="620"/>
    </row>
    <row r="34" spans="1:19" s="128" customFormat="1" ht="15.4" customHeight="1">
      <c r="A34" s="280">
        <v>61047</v>
      </c>
      <c r="B34" s="280">
        <v>1</v>
      </c>
      <c r="C34" s="280">
        <v>1</v>
      </c>
      <c r="D34" s="280">
        <v>6</v>
      </c>
      <c r="E34" s="280"/>
      <c r="F34" s="281" t="s">
        <v>1764</v>
      </c>
      <c r="G34" s="283">
        <v>1733880</v>
      </c>
      <c r="H34" s="283">
        <v>1666957</v>
      </c>
      <c r="I34" s="283">
        <f t="shared" si="1"/>
        <v>66923</v>
      </c>
      <c r="J34" s="283">
        <v>1692536</v>
      </c>
      <c r="K34" s="337">
        <f t="shared" si="0"/>
        <v>-25579</v>
      </c>
      <c r="P34" s="119"/>
      <c r="R34" s="119"/>
      <c r="S34" s="620"/>
    </row>
    <row r="35" spans="1:19" s="128" customFormat="1" ht="15.4" customHeight="1">
      <c r="A35" s="280">
        <v>61048</v>
      </c>
      <c r="B35" s="280">
        <v>1</v>
      </c>
      <c r="C35" s="280">
        <v>1</v>
      </c>
      <c r="D35" s="280">
        <v>6</v>
      </c>
      <c r="E35" s="280"/>
      <c r="F35" s="281" t="s">
        <v>1765</v>
      </c>
      <c r="G35" s="283">
        <v>413960</v>
      </c>
      <c r="H35" s="283">
        <v>427001</v>
      </c>
      <c r="I35" s="283">
        <f t="shared" si="1"/>
        <v>-13041</v>
      </c>
      <c r="J35" s="283">
        <v>405193</v>
      </c>
      <c r="K35" s="337">
        <f t="shared" si="0"/>
        <v>21808</v>
      </c>
      <c r="P35" s="119"/>
      <c r="R35" s="119"/>
      <c r="S35" s="620"/>
    </row>
    <row r="36" spans="1:19" s="128" customFormat="1" ht="15.4" customHeight="1">
      <c r="A36" s="280">
        <v>61049</v>
      </c>
      <c r="B36" s="280">
        <v>1</v>
      </c>
      <c r="C36" s="280">
        <v>1</v>
      </c>
      <c r="D36" s="280">
        <v>6</v>
      </c>
      <c r="E36" s="280"/>
      <c r="F36" s="281" t="s">
        <v>1766</v>
      </c>
      <c r="G36" s="283">
        <v>277340</v>
      </c>
      <c r="H36" s="283">
        <v>325591</v>
      </c>
      <c r="I36" s="283">
        <f t="shared" si="1"/>
        <v>-48251</v>
      </c>
      <c r="J36" s="283">
        <v>243567</v>
      </c>
      <c r="K36" s="337">
        <f t="shared" si="0"/>
        <v>82024</v>
      </c>
      <c r="P36" s="119"/>
      <c r="R36" s="119"/>
      <c r="S36" s="620"/>
    </row>
    <row r="37" spans="1:19" s="128" customFormat="1" ht="15.4" customHeight="1">
      <c r="A37" s="280">
        <v>61053</v>
      </c>
      <c r="B37" s="280">
        <v>1</v>
      </c>
      <c r="C37" s="280">
        <v>1</v>
      </c>
      <c r="D37" s="280">
        <v>6</v>
      </c>
      <c r="E37" s="280"/>
      <c r="F37" s="281" t="s">
        <v>1767</v>
      </c>
      <c r="G37" s="283">
        <v>1418355</v>
      </c>
      <c r="H37" s="283">
        <v>1311755</v>
      </c>
      <c r="I37" s="283">
        <f t="shared" si="1"/>
        <v>106600</v>
      </c>
      <c r="J37" s="283">
        <v>1543054</v>
      </c>
      <c r="K37" s="337">
        <f t="shared" si="0"/>
        <v>-231299</v>
      </c>
      <c r="P37" s="119"/>
      <c r="R37" s="119"/>
      <c r="S37" s="620"/>
    </row>
    <row r="38" spans="1:19" s="128" customFormat="1" ht="15.4" customHeight="1">
      <c r="A38" s="280">
        <v>61054</v>
      </c>
      <c r="B38" s="280">
        <v>1</v>
      </c>
      <c r="C38" s="280">
        <v>1</v>
      </c>
      <c r="D38" s="280">
        <v>6</v>
      </c>
      <c r="E38" s="280"/>
      <c r="F38" s="281" t="s">
        <v>1768</v>
      </c>
      <c r="G38" s="568">
        <v>511000</v>
      </c>
      <c r="H38" s="283">
        <v>239733</v>
      </c>
      <c r="I38" s="283">
        <f t="shared" si="1"/>
        <v>271267</v>
      </c>
      <c r="J38" s="568">
        <v>454067</v>
      </c>
      <c r="K38" s="337"/>
      <c r="P38" s="119"/>
      <c r="R38" s="119"/>
      <c r="S38" s="620"/>
    </row>
    <row r="39" spans="1:19" s="128" customFormat="1" ht="15.4" customHeight="1">
      <c r="A39" s="280">
        <v>61055</v>
      </c>
      <c r="B39" s="280">
        <v>1</v>
      </c>
      <c r="C39" s="280">
        <v>1</v>
      </c>
      <c r="D39" s="280">
        <v>6</v>
      </c>
      <c r="E39" s="280"/>
      <c r="F39" s="281" t="s">
        <v>1769</v>
      </c>
      <c r="G39" s="283">
        <v>395200</v>
      </c>
      <c r="H39" s="283">
        <v>545571</v>
      </c>
      <c r="I39" s="283">
        <f t="shared" si="1"/>
        <v>-150371</v>
      </c>
      <c r="J39" s="568">
        <v>611024</v>
      </c>
      <c r="K39" s="337"/>
      <c r="P39" s="119"/>
      <c r="R39" s="119"/>
      <c r="S39" s="620"/>
    </row>
    <row r="40" spans="1:19" s="128" customFormat="1" ht="15.4" customHeight="1">
      <c r="A40" s="280">
        <v>61056</v>
      </c>
      <c r="B40" s="280">
        <v>1</v>
      </c>
      <c r="C40" s="280">
        <v>1</v>
      </c>
      <c r="D40" s="280">
        <v>6</v>
      </c>
      <c r="E40" s="280"/>
      <c r="F40" s="281" t="s">
        <v>1770</v>
      </c>
      <c r="G40" s="283">
        <v>20000</v>
      </c>
      <c r="H40" s="283">
        <v>20400</v>
      </c>
      <c r="I40" s="283">
        <f t="shared" ref="I40:I45" si="2">G40-H40</f>
        <v>-400</v>
      </c>
      <c r="J40" s="568">
        <v>13000</v>
      </c>
      <c r="K40" s="337"/>
      <c r="P40" s="119"/>
      <c r="R40" s="119"/>
      <c r="S40" s="620"/>
    </row>
    <row r="41" spans="1:19" s="128" customFormat="1" ht="15.4" customHeight="1">
      <c r="A41" s="280">
        <v>61064</v>
      </c>
      <c r="B41" s="280">
        <v>1</v>
      </c>
      <c r="C41" s="280">
        <v>1</v>
      </c>
      <c r="D41" s="280">
        <v>6</v>
      </c>
      <c r="E41" s="280"/>
      <c r="F41" s="663" t="s">
        <v>2597</v>
      </c>
      <c r="G41" s="334">
        <v>0</v>
      </c>
      <c r="H41" s="283">
        <v>171926</v>
      </c>
      <c r="I41" s="283">
        <f t="shared" si="2"/>
        <v>-171926</v>
      </c>
      <c r="J41" s="559">
        <v>0</v>
      </c>
      <c r="K41" s="337"/>
      <c r="P41" s="119"/>
      <c r="R41" s="119"/>
      <c r="S41" s="620"/>
    </row>
    <row r="42" spans="1:19" s="128" customFormat="1" ht="15.4" customHeight="1">
      <c r="A42" s="280">
        <v>61075</v>
      </c>
      <c r="B42" s="280">
        <v>1</v>
      </c>
      <c r="C42" s="280">
        <v>1</v>
      </c>
      <c r="D42" s="280">
        <v>6</v>
      </c>
      <c r="E42" s="280"/>
      <c r="F42" s="663" t="s">
        <v>2598</v>
      </c>
      <c r="G42" s="283">
        <v>9514</v>
      </c>
      <c r="H42" s="283">
        <v>11815</v>
      </c>
      <c r="I42" s="283">
        <f t="shared" si="2"/>
        <v>-2301</v>
      </c>
      <c r="J42" s="559">
        <v>0</v>
      </c>
      <c r="K42" s="337"/>
      <c r="P42" s="119"/>
      <c r="R42" s="119"/>
      <c r="S42" s="620"/>
    </row>
    <row r="43" spans="1:19" s="128" customFormat="1" ht="15.4" customHeight="1">
      <c r="A43" s="280">
        <v>61076</v>
      </c>
      <c r="B43" s="280">
        <v>1</v>
      </c>
      <c r="C43" s="280">
        <v>1</v>
      </c>
      <c r="D43" s="280">
        <v>6</v>
      </c>
      <c r="E43" s="280"/>
      <c r="F43" s="663" t="s">
        <v>2599</v>
      </c>
      <c r="G43" s="283">
        <v>21337</v>
      </c>
      <c r="H43" s="283">
        <v>40516</v>
      </c>
      <c r="I43" s="283">
        <f t="shared" si="2"/>
        <v>-19179</v>
      </c>
      <c r="J43" s="559">
        <v>0</v>
      </c>
      <c r="K43" s="337"/>
      <c r="P43" s="119"/>
      <c r="R43" s="119"/>
      <c r="S43" s="620"/>
    </row>
    <row r="44" spans="1:19" s="128" customFormat="1" ht="15.4" customHeight="1">
      <c r="A44" s="280">
        <v>61991</v>
      </c>
      <c r="B44" s="280">
        <v>1</v>
      </c>
      <c r="C44" s="280">
        <v>1</v>
      </c>
      <c r="D44" s="280">
        <v>6</v>
      </c>
      <c r="E44" s="280">
        <v>61161991</v>
      </c>
      <c r="F44" s="281" t="s">
        <v>828</v>
      </c>
      <c r="G44" s="283">
        <v>2455990</v>
      </c>
      <c r="H44" s="283">
        <v>2333058</v>
      </c>
      <c r="I44" s="283">
        <f t="shared" si="2"/>
        <v>122932</v>
      </c>
      <c r="J44" s="568">
        <v>3476810</v>
      </c>
      <c r="K44" s="337"/>
      <c r="P44" s="119"/>
      <c r="R44" s="119"/>
      <c r="S44" s="620"/>
    </row>
    <row r="45" spans="1:19" s="119" customFormat="1" ht="15.4" customHeight="1">
      <c r="A45" s="282"/>
      <c r="B45" s="282">
        <v>2</v>
      </c>
      <c r="C45" s="282">
        <v>1</v>
      </c>
      <c r="D45" s="282">
        <v>6</v>
      </c>
      <c r="E45" s="280">
        <v>612</v>
      </c>
      <c r="F45" s="123" t="s">
        <v>811</v>
      </c>
      <c r="G45" s="488">
        <f>SUM(G46:G58)+SUM(G63:G73)</f>
        <v>124324895</v>
      </c>
      <c r="H45" s="488">
        <f>SUM(H46:H64)+SUM(H65:H73)</f>
        <v>158260827</v>
      </c>
      <c r="I45" s="488">
        <f t="shared" si="2"/>
        <v>-33935932</v>
      </c>
      <c r="J45" s="488">
        <f>SUM(J46:J64)+SUM(J65:J73)</f>
        <v>180040620</v>
      </c>
      <c r="K45" s="337">
        <f t="shared" ref="K45:K64" si="3">H45-J45</f>
        <v>-21779793</v>
      </c>
      <c r="S45" s="620"/>
    </row>
    <row r="46" spans="1:19" s="128" customFormat="1" ht="15.4" customHeight="1">
      <c r="A46" s="280">
        <v>60011</v>
      </c>
      <c r="B46" s="280">
        <v>2</v>
      </c>
      <c r="C46" s="280">
        <v>1</v>
      </c>
      <c r="D46" s="280">
        <v>6</v>
      </c>
      <c r="E46" s="280">
        <v>61260011</v>
      </c>
      <c r="F46" s="281" t="s">
        <v>783</v>
      </c>
      <c r="G46" s="283">
        <v>86672632</v>
      </c>
      <c r="H46" s="283">
        <v>107375743</v>
      </c>
      <c r="I46" s="283">
        <f t="shared" si="1"/>
        <v>-20703111</v>
      </c>
      <c r="J46" s="283">
        <v>123478436</v>
      </c>
      <c r="K46" s="337">
        <f t="shared" si="3"/>
        <v>-16102693</v>
      </c>
      <c r="P46" s="119"/>
      <c r="R46" s="119"/>
      <c r="S46" s="620"/>
    </row>
    <row r="47" spans="1:19" s="128" customFormat="1" ht="15.4" customHeight="1">
      <c r="A47" s="280">
        <v>60021</v>
      </c>
      <c r="B47" s="280">
        <v>2</v>
      </c>
      <c r="C47" s="280">
        <v>1</v>
      </c>
      <c r="D47" s="280">
        <v>6</v>
      </c>
      <c r="E47" s="280">
        <v>61260021</v>
      </c>
      <c r="F47" s="281" t="s">
        <v>784</v>
      </c>
      <c r="G47" s="283">
        <v>342003</v>
      </c>
      <c r="H47" s="283">
        <v>640574</v>
      </c>
      <c r="I47" s="283">
        <f t="shared" si="1"/>
        <v>-298571</v>
      </c>
      <c r="J47" s="283">
        <v>1059215</v>
      </c>
      <c r="K47" s="337">
        <f t="shared" si="3"/>
        <v>-418641</v>
      </c>
      <c r="P47" s="119"/>
      <c r="R47" s="119"/>
      <c r="S47" s="620"/>
    </row>
    <row r="48" spans="1:19" s="128" customFormat="1" ht="15.4" customHeight="1">
      <c r="A48" s="280">
        <v>61011</v>
      </c>
      <c r="B48" s="280">
        <v>2</v>
      </c>
      <c r="C48" s="280">
        <v>1</v>
      </c>
      <c r="D48" s="280">
        <v>6</v>
      </c>
      <c r="E48" s="280">
        <v>61261011</v>
      </c>
      <c r="F48" s="281" t="s">
        <v>1745</v>
      </c>
      <c r="G48" s="283">
        <v>3480508</v>
      </c>
      <c r="H48" s="283">
        <v>5440105</v>
      </c>
      <c r="I48" s="283">
        <f t="shared" si="1"/>
        <v>-1959597</v>
      </c>
      <c r="J48" s="283">
        <v>6538272</v>
      </c>
      <c r="K48" s="337">
        <f t="shared" si="3"/>
        <v>-1098167</v>
      </c>
      <c r="P48" s="119"/>
      <c r="R48" s="119"/>
      <c r="S48" s="620"/>
    </row>
    <row r="49" spans="1:19" s="128" customFormat="1" ht="15.4" customHeight="1">
      <c r="A49" s="280">
        <v>61012</v>
      </c>
      <c r="B49" s="280">
        <v>2</v>
      </c>
      <c r="C49" s="280">
        <v>1</v>
      </c>
      <c r="D49" s="280">
        <v>6</v>
      </c>
      <c r="E49" s="280">
        <v>61261012</v>
      </c>
      <c r="F49" s="281" t="s">
        <v>1746</v>
      </c>
      <c r="G49" s="283">
        <v>17264</v>
      </c>
      <c r="H49" s="283">
        <v>155125</v>
      </c>
      <c r="I49" s="283">
        <f t="shared" si="1"/>
        <v>-137861</v>
      </c>
      <c r="J49" s="283">
        <v>112399</v>
      </c>
      <c r="K49" s="337">
        <f t="shared" si="3"/>
        <v>42726</v>
      </c>
      <c r="P49" s="119"/>
      <c r="R49" s="119"/>
      <c r="S49" s="620"/>
    </row>
    <row r="50" spans="1:19" s="128" customFormat="1" ht="15.4" customHeight="1">
      <c r="A50" s="280">
        <v>61013</v>
      </c>
      <c r="B50" s="280">
        <v>2</v>
      </c>
      <c r="C50" s="280">
        <v>1</v>
      </c>
      <c r="D50" s="280">
        <v>6</v>
      </c>
      <c r="E50" s="280">
        <v>61261013</v>
      </c>
      <c r="F50" s="281" t="s">
        <v>1747</v>
      </c>
      <c r="G50" s="283">
        <v>186507</v>
      </c>
      <c r="H50" s="283">
        <v>194974</v>
      </c>
      <c r="I50" s="283">
        <f t="shared" si="1"/>
        <v>-8467</v>
      </c>
      <c r="J50" s="283">
        <v>210763</v>
      </c>
      <c r="K50" s="337">
        <f t="shared" si="3"/>
        <v>-15789</v>
      </c>
      <c r="P50" s="119"/>
      <c r="R50" s="119"/>
      <c r="S50" s="620"/>
    </row>
    <row r="51" spans="1:19" s="128" customFormat="1" ht="15.4" customHeight="1">
      <c r="A51" s="280">
        <v>61015</v>
      </c>
      <c r="B51" s="280">
        <v>2</v>
      </c>
      <c r="C51" s="280">
        <v>1</v>
      </c>
      <c r="D51" s="280">
        <v>6</v>
      </c>
      <c r="E51" s="280">
        <v>61261015</v>
      </c>
      <c r="F51" s="281" t="s">
        <v>1748</v>
      </c>
      <c r="G51" s="283">
        <v>422500</v>
      </c>
      <c r="H51" s="283">
        <v>406748</v>
      </c>
      <c r="I51" s="283">
        <f t="shared" si="1"/>
        <v>15752</v>
      </c>
      <c r="J51" s="283">
        <v>408921</v>
      </c>
      <c r="K51" s="337">
        <f t="shared" si="3"/>
        <v>-2173</v>
      </c>
      <c r="P51" s="119"/>
      <c r="R51" s="119"/>
      <c r="S51" s="620"/>
    </row>
    <row r="52" spans="1:19" s="128" customFormat="1" ht="15.4" customHeight="1">
      <c r="A52" s="280">
        <v>61016</v>
      </c>
      <c r="B52" s="280">
        <v>2</v>
      </c>
      <c r="C52" s="280">
        <v>1</v>
      </c>
      <c r="D52" s="280">
        <v>6</v>
      </c>
      <c r="E52" s="280">
        <v>61261016</v>
      </c>
      <c r="F52" s="281" t="s">
        <v>1749</v>
      </c>
      <c r="G52" s="283">
        <v>22760</v>
      </c>
      <c r="H52" s="283">
        <v>29663</v>
      </c>
      <c r="I52" s="283">
        <f t="shared" si="1"/>
        <v>-6903</v>
      </c>
      <c r="J52" s="283">
        <v>29273</v>
      </c>
      <c r="K52" s="337">
        <f t="shared" si="3"/>
        <v>390</v>
      </c>
      <c r="P52" s="119"/>
      <c r="R52" s="119"/>
      <c r="S52" s="620"/>
    </row>
    <row r="53" spans="1:19" s="128" customFormat="1" ht="15.4" customHeight="1">
      <c r="A53" s="280">
        <v>61017</v>
      </c>
      <c r="B53" s="280">
        <v>2</v>
      </c>
      <c r="C53" s="280">
        <v>1</v>
      </c>
      <c r="D53" s="280">
        <v>6</v>
      </c>
      <c r="E53" s="280">
        <v>61261017</v>
      </c>
      <c r="F53" s="281" t="s">
        <v>1750</v>
      </c>
      <c r="G53" s="283">
        <v>80050</v>
      </c>
      <c r="H53" s="283">
        <v>79928</v>
      </c>
      <c r="I53" s="283">
        <f t="shared" si="1"/>
        <v>122</v>
      </c>
      <c r="J53" s="283">
        <v>46783</v>
      </c>
      <c r="K53" s="337">
        <f t="shared" si="3"/>
        <v>33145</v>
      </c>
      <c r="P53" s="119"/>
      <c r="R53" s="119"/>
      <c r="S53" s="620"/>
    </row>
    <row r="54" spans="1:19" s="128" customFormat="1" ht="15.4" customHeight="1">
      <c r="A54" s="280">
        <v>61021</v>
      </c>
      <c r="B54" s="280">
        <v>2</v>
      </c>
      <c r="C54" s="280">
        <v>1</v>
      </c>
      <c r="D54" s="280">
        <v>6</v>
      </c>
      <c r="E54" s="280">
        <v>61261021</v>
      </c>
      <c r="F54" s="281" t="s">
        <v>1752</v>
      </c>
      <c r="G54" s="283">
        <v>2034635</v>
      </c>
      <c r="H54" s="283">
        <v>2784127</v>
      </c>
      <c r="I54" s="283">
        <f t="shared" si="1"/>
        <v>-749492</v>
      </c>
      <c r="J54" s="283">
        <v>3145201</v>
      </c>
      <c r="K54" s="337">
        <f t="shared" si="3"/>
        <v>-361074</v>
      </c>
      <c r="P54" s="119"/>
      <c r="R54" s="119"/>
      <c r="S54" s="620"/>
    </row>
    <row r="55" spans="1:19" s="128" customFormat="1" ht="15.4" customHeight="1">
      <c r="A55" s="280">
        <v>61022</v>
      </c>
      <c r="B55" s="280">
        <v>2</v>
      </c>
      <c r="C55" s="280">
        <v>1</v>
      </c>
      <c r="D55" s="280">
        <v>6</v>
      </c>
      <c r="E55" s="280">
        <v>61261022</v>
      </c>
      <c r="F55" s="281" t="s">
        <v>1753</v>
      </c>
      <c r="G55" s="283">
        <v>164619</v>
      </c>
      <c r="H55" s="283">
        <v>168710</v>
      </c>
      <c r="I55" s="283">
        <f t="shared" ref="I55:I82" si="4">G55-H55</f>
        <v>-4091</v>
      </c>
      <c r="J55" s="283">
        <v>178796</v>
      </c>
      <c r="K55" s="337">
        <f t="shared" si="3"/>
        <v>-10086</v>
      </c>
      <c r="P55" s="119"/>
      <c r="R55" s="119"/>
      <c r="S55" s="620"/>
    </row>
    <row r="56" spans="1:19" s="128" customFormat="1" ht="15.4" customHeight="1">
      <c r="A56" s="280">
        <v>61025</v>
      </c>
      <c r="B56" s="280">
        <v>2</v>
      </c>
      <c r="C56" s="280">
        <v>1</v>
      </c>
      <c r="D56" s="280">
        <v>6</v>
      </c>
      <c r="E56" s="280"/>
      <c r="F56" s="281" t="s">
        <v>1755</v>
      </c>
      <c r="G56" s="283">
        <v>1567132</v>
      </c>
      <c r="H56" s="283">
        <v>1567898</v>
      </c>
      <c r="I56" s="283">
        <f t="shared" si="4"/>
        <v>-766</v>
      </c>
      <c r="J56" s="283">
        <v>558785</v>
      </c>
      <c r="K56" s="337">
        <f t="shared" si="3"/>
        <v>1009113</v>
      </c>
      <c r="P56" s="119"/>
      <c r="R56" s="119"/>
      <c r="S56" s="620"/>
    </row>
    <row r="57" spans="1:19" s="128" customFormat="1" ht="15.4" customHeight="1">
      <c r="A57" s="280">
        <v>61026</v>
      </c>
      <c r="B57" s="280">
        <v>2</v>
      </c>
      <c r="C57" s="280">
        <v>1</v>
      </c>
      <c r="D57" s="280">
        <v>6</v>
      </c>
      <c r="E57" s="280"/>
      <c r="F57" s="281" t="s">
        <v>1771</v>
      </c>
      <c r="G57" s="283">
        <v>172000</v>
      </c>
      <c r="H57" s="283">
        <v>172117</v>
      </c>
      <c r="I57" s="283">
        <f t="shared" si="4"/>
        <v>-117</v>
      </c>
      <c r="J57" s="283">
        <v>178402</v>
      </c>
      <c r="K57" s="337">
        <f t="shared" si="3"/>
        <v>-6285</v>
      </c>
      <c r="P57" s="119"/>
      <c r="R57" s="119"/>
      <c r="S57" s="620"/>
    </row>
    <row r="58" spans="1:19" s="128" customFormat="1" ht="15.4" customHeight="1">
      <c r="A58" s="280">
        <v>61031</v>
      </c>
      <c r="B58" s="280">
        <v>2</v>
      </c>
      <c r="C58" s="280">
        <v>1</v>
      </c>
      <c r="D58" s="280">
        <v>6</v>
      </c>
      <c r="E58" s="280">
        <v>61261031</v>
      </c>
      <c r="F58" s="281" t="s">
        <v>790</v>
      </c>
      <c r="G58" s="283">
        <v>8845096</v>
      </c>
      <c r="H58" s="283">
        <v>9535103</v>
      </c>
      <c r="I58" s="283">
        <f>G58-H58</f>
        <v>-690007</v>
      </c>
      <c r="J58" s="283">
        <v>10772292</v>
      </c>
      <c r="K58" s="337"/>
      <c r="P58" s="119"/>
      <c r="R58" s="119"/>
      <c r="S58" s="620"/>
    </row>
    <row r="59" spans="1:19" s="128" customFormat="1" ht="30.95" customHeight="1">
      <c r="A59" s="735" t="s">
        <v>2613</v>
      </c>
      <c r="B59" s="735"/>
      <c r="C59" s="735"/>
      <c r="D59" s="735"/>
      <c r="E59" s="735"/>
      <c r="F59" s="735"/>
      <c r="G59" s="735"/>
      <c r="H59" s="735"/>
      <c r="I59" s="735"/>
      <c r="J59" s="735"/>
      <c r="K59" s="337"/>
      <c r="P59" s="119"/>
      <c r="R59" s="119"/>
      <c r="S59" s="620"/>
    </row>
    <row r="60" spans="1:19" s="128" customFormat="1" ht="19.899999999999999" customHeight="1">
      <c r="A60" s="366"/>
      <c r="B60" s="366"/>
      <c r="C60" s="366"/>
      <c r="D60" s="366"/>
      <c r="E60" s="366"/>
      <c r="F60" s="762"/>
      <c r="G60" s="737" t="s">
        <v>1406</v>
      </c>
      <c r="H60" s="737"/>
      <c r="I60" s="737"/>
      <c r="J60" s="737"/>
      <c r="K60" s="337"/>
      <c r="P60" s="119"/>
      <c r="R60" s="119"/>
      <c r="S60" s="620"/>
    </row>
    <row r="61" spans="1:19" s="128" customFormat="1" ht="17.25" customHeight="1">
      <c r="A61" s="738" t="s">
        <v>450</v>
      </c>
      <c r="B61" s="738"/>
      <c r="C61" s="738"/>
      <c r="D61" s="738"/>
      <c r="E61" s="547"/>
      <c r="F61" s="739" t="s">
        <v>1490</v>
      </c>
      <c r="G61" s="738">
        <v>2023</v>
      </c>
      <c r="H61" s="738"/>
      <c r="I61" s="738"/>
      <c r="J61" s="740" t="s">
        <v>2584</v>
      </c>
      <c r="K61" s="337"/>
      <c r="P61" s="119"/>
      <c r="R61" s="119"/>
      <c r="S61" s="620"/>
    </row>
    <row r="62" spans="1:19" s="128" customFormat="1" ht="17.25" customHeight="1">
      <c r="A62" s="437" t="s">
        <v>459</v>
      </c>
      <c r="B62" s="437" t="s">
        <v>460</v>
      </c>
      <c r="C62" s="367" t="s">
        <v>461</v>
      </c>
      <c r="D62" s="437" t="s">
        <v>462</v>
      </c>
      <c r="E62" s="437"/>
      <c r="F62" s="738"/>
      <c r="G62" s="368" t="s">
        <v>1408</v>
      </c>
      <c r="H62" s="368" t="s">
        <v>1457</v>
      </c>
      <c r="I62" s="375" t="s">
        <v>1744</v>
      </c>
      <c r="J62" s="741"/>
      <c r="K62" s="337"/>
      <c r="P62" s="119"/>
      <c r="R62" s="119"/>
      <c r="S62" s="620"/>
    </row>
    <row r="63" spans="1:19" s="128" customFormat="1" ht="15.4" customHeight="1">
      <c r="A63" s="280">
        <v>61035</v>
      </c>
      <c r="B63" s="280">
        <v>2</v>
      </c>
      <c r="C63" s="280">
        <v>1</v>
      </c>
      <c r="D63" s="280">
        <v>6</v>
      </c>
      <c r="E63" s="280">
        <v>61261035</v>
      </c>
      <c r="F63" s="281" t="s">
        <v>1759</v>
      </c>
      <c r="G63" s="283">
        <v>205</v>
      </c>
      <c r="H63" s="283">
        <v>205</v>
      </c>
      <c r="I63" s="334">
        <f t="shared" si="4"/>
        <v>0</v>
      </c>
      <c r="J63" s="283">
        <v>380215</v>
      </c>
      <c r="K63" s="337">
        <f t="shared" si="3"/>
        <v>-380010</v>
      </c>
      <c r="P63" s="119"/>
      <c r="R63" s="119"/>
      <c r="S63" s="620"/>
    </row>
    <row r="64" spans="1:19" s="128" customFormat="1" ht="15.4" customHeight="1">
      <c r="A64" s="280">
        <v>61039</v>
      </c>
      <c r="B64" s="280">
        <v>2</v>
      </c>
      <c r="C64" s="280">
        <v>1</v>
      </c>
      <c r="D64" s="280">
        <v>6</v>
      </c>
      <c r="E64" s="280"/>
      <c r="F64" s="663" t="s">
        <v>2600</v>
      </c>
      <c r="G64" s="334">
        <v>0</v>
      </c>
      <c r="H64" s="334">
        <v>0</v>
      </c>
      <c r="I64" s="334">
        <f t="shared" si="4"/>
        <v>0</v>
      </c>
      <c r="J64" s="283">
        <v>1022</v>
      </c>
      <c r="K64" s="337">
        <f t="shared" si="3"/>
        <v>-1022</v>
      </c>
      <c r="P64" s="119"/>
      <c r="R64" s="119"/>
      <c r="S64" s="620"/>
    </row>
    <row r="65" spans="1:19" s="128" customFormat="1" ht="15.4" customHeight="1">
      <c r="A65" s="280">
        <v>61041</v>
      </c>
      <c r="B65" s="280">
        <v>2</v>
      </c>
      <c r="C65" s="280">
        <v>1</v>
      </c>
      <c r="D65" s="280">
        <v>6</v>
      </c>
      <c r="E65" s="280">
        <v>61261041</v>
      </c>
      <c r="F65" s="281" t="s">
        <v>1772</v>
      </c>
      <c r="G65" s="283">
        <v>350754</v>
      </c>
      <c r="H65" s="283">
        <v>288741</v>
      </c>
      <c r="I65" s="283">
        <f>G65-H65</f>
        <v>62013</v>
      </c>
      <c r="J65" s="283">
        <v>268289</v>
      </c>
      <c r="K65" s="337">
        <f>H65-J65</f>
        <v>20452</v>
      </c>
      <c r="P65" s="119"/>
      <c r="R65" s="119"/>
    </row>
    <row r="66" spans="1:19" s="128" customFormat="1" ht="15.4" customHeight="1">
      <c r="A66" s="280">
        <v>61042</v>
      </c>
      <c r="B66" s="280">
        <v>2</v>
      </c>
      <c r="C66" s="280">
        <v>1</v>
      </c>
      <c r="D66" s="280">
        <v>6</v>
      </c>
      <c r="E66" s="280">
        <v>61261042</v>
      </c>
      <c r="F66" s="281" t="s">
        <v>2628</v>
      </c>
      <c r="G66" s="283">
        <v>6093053</v>
      </c>
      <c r="H66" s="283">
        <v>7950740</v>
      </c>
      <c r="I66" s="283">
        <f t="shared" si="4"/>
        <v>-1857687</v>
      </c>
      <c r="J66" s="283">
        <v>9744226</v>
      </c>
      <c r="K66" s="337">
        <f t="shared" ref="K66:K77" si="5">H66-J66</f>
        <v>-1793486</v>
      </c>
      <c r="P66" s="119"/>
      <c r="R66" s="119"/>
    </row>
    <row r="67" spans="1:19" s="128" customFormat="1" ht="15.4" customHeight="1">
      <c r="A67" s="280">
        <v>61043</v>
      </c>
      <c r="B67" s="280">
        <v>2</v>
      </c>
      <c r="C67" s="280">
        <v>1</v>
      </c>
      <c r="D67" s="280">
        <v>6</v>
      </c>
      <c r="E67" s="280">
        <v>61261043</v>
      </c>
      <c r="F67" s="281" t="s">
        <v>1762</v>
      </c>
      <c r="G67" s="283">
        <v>11081060</v>
      </c>
      <c r="H67" s="283">
        <v>16072561</v>
      </c>
      <c r="I67" s="283">
        <f t="shared" si="4"/>
        <v>-4991501</v>
      </c>
      <c r="J67" s="283">
        <v>17723746</v>
      </c>
      <c r="K67" s="337">
        <f t="shared" si="5"/>
        <v>-1651185</v>
      </c>
      <c r="P67" s="119"/>
      <c r="R67" s="119"/>
    </row>
    <row r="68" spans="1:19" s="128" customFormat="1" ht="15.4" customHeight="1">
      <c r="A68" s="280">
        <v>61064</v>
      </c>
      <c r="B68" s="280">
        <v>2</v>
      </c>
      <c r="C68" s="280">
        <v>1</v>
      </c>
      <c r="D68" s="280">
        <v>6</v>
      </c>
      <c r="E68" s="280"/>
      <c r="F68" s="281" t="s">
        <v>2629</v>
      </c>
      <c r="G68" s="334">
        <v>0</v>
      </c>
      <c r="H68" s="283">
        <v>19569</v>
      </c>
      <c r="I68" s="283">
        <f>G68-H68</f>
        <v>-19569</v>
      </c>
      <c r="J68" s="334">
        <v>0</v>
      </c>
      <c r="K68" s="337"/>
      <c r="P68" s="119"/>
      <c r="R68" s="119"/>
    </row>
    <row r="69" spans="1:19" s="128" customFormat="1" ht="15.4" customHeight="1">
      <c r="A69" s="280">
        <v>61067</v>
      </c>
      <c r="B69" s="280">
        <v>2</v>
      </c>
      <c r="C69" s="280">
        <v>1</v>
      </c>
      <c r="D69" s="280">
        <v>6</v>
      </c>
      <c r="E69" s="280"/>
      <c r="F69" s="453" t="s">
        <v>2601</v>
      </c>
      <c r="G69" s="559">
        <v>0</v>
      </c>
      <c r="H69" s="283">
        <v>6298</v>
      </c>
      <c r="I69" s="283">
        <f>G69-H69</f>
        <v>-6298</v>
      </c>
      <c r="J69" s="559">
        <v>0</v>
      </c>
      <c r="K69" s="337"/>
      <c r="P69" s="119"/>
      <c r="R69" s="119"/>
    </row>
    <row r="70" spans="1:19" s="128" customFormat="1" ht="15.4" customHeight="1">
      <c r="A70" s="280">
        <v>61068</v>
      </c>
      <c r="B70" s="280">
        <v>2</v>
      </c>
      <c r="C70" s="280">
        <v>1</v>
      </c>
      <c r="D70" s="280">
        <v>6</v>
      </c>
      <c r="E70" s="280"/>
      <c r="F70" s="453" t="s">
        <v>2602</v>
      </c>
      <c r="G70" s="283">
        <v>26922</v>
      </c>
      <c r="H70" s="283">
        <v>1551601</v>
      </c>
      <c r="I70" s="283">
        <f>G70-H70</f>
        <v>-1524679</v>
      </c>
      <c r="J70" s="559">
        <v>0</v>
      </c>
      <c r="K70" s="337"/>
      <c r="P70" s="119"/>
      <c r="R70" s="119"/>
    </row>
    <row r="71" spans="1:19" s="128" customFormat="1" ht="15.4" customHeight="1">
      <c r="A71" s="280">
        <v>61991</v>
      </c>
      <c r="B71" s="280">
        <v>2</v>
      </c>
      <c r="C71" s="280">
        <v>1</v>
      </c>
      <c r="D71" s="280">
        <v>6</v>
      </c>
      <c r="E71" s="280">
        <v>61261991</v>
      </c>
      <c r="F71" s="281" t="s">
        <v>828</v>
      </c>
      <c r="G71" s="283">
        <v>1040469</v>
      </c>
      <c r="H71" s="283">
        <v>2199458</v>
      </c>
      <c r="I71" s="283">
        <f t="shared" si="4"/>
        <v>-1158989</v>
      </c>
      <c r="J71" s="283">
        <v>3591405</v>
      </c>
      <c r="K71" s="337">
        <f t="shared" si="5"/>
        <v>-1391947</v>
      </c>
      <c r="P71" s="119"/>
      <c r="R71" s="119"/>
    </row>
    <row r="72" spans="1:19" s="128" customFormat="1" ht="15.4" customHeight="1">
      <c r="A72" s="280">
        <v>64021</v>
      </c>
      <c r="B72" s="280">
        <v>2</v>
      </c>
      <c r="C72" s="280">
        <v>1</v>
      </c>
      <c r="D72" s="280">
        <v>6</v>
      </c>
      <c r="E72" s="280">
        <v>61264021</v>
      </c>
      <c r="F72" s="281" t="s">
        <v>830</v>
      </c>
      <c r="G72" s="283">
        <v>302845</v>
      </c>
      <c r="H72" s="283">
        <v>262274</v>
      </c>
      <c r="I72" s="283">
        <f t="shared" si="4"/>
        <v>40571</v>
      </c>
      <c r="J72" s="283">
        <v>247400</v>
      </c>
      <c r="K72" s="337">
        <f t="shared" si="5"/>
        <v>14874</v>
      </c>
      <c r="P72" s="119"/>
      <c r="R72" s="119"/>
    </row>
    <row r="73" spans="1:19" s="128" customFormat="1" ht="15.4" customHeight="1">
      <c r="A73" s="280">
        <v>68033</v>
      </c>
      <c r="B73" s="280">
        <v>2</v>
      </c>
      <c r="C73" s="280">
        <v>1</v>
      </c>
      <c r="D73" s="280">
        <v>6</v>
      </c>
      <c r="E73" s="280">
        <v>61268033</v>
      </c>
      <c r="F73" s="281" t="s">
        <v>572</v>
      </c>
      <c r="G73" s="283">
        <v>1421881</v>
      </c>
      <c r="H73" s="283">
        <v>1358565</v>
      </c>
      <c r="I73" s="283">
        <f t="shared" si="4"/>
        <v>63316</v>
      </c>
      <c r="J73" s="283">
        <v>1366779</v>
      </c>
      <c r="K73" s="337">
        <f t="shared" si="5"/>
        <v>-8214</v>
      </c>
      <c r="P73" s="119"/>
      <c r="R73" s="119"/>
    </row>
    <row r="74" spans="1:19" s="119" customFormat="1" ht="15.4" customHeight="1">
      <c r="A74" s="282"/>
      <c r="B74" s="282">
        <v>3</v>
      </c>
      <c r="C74" s="282">
        <v>1</v>
      </c>
      <c r="D74" s="282">
        <v>6</v>
      </c>
      <c r="E74" s="280">
        <v>613</v>
      </c>
      <c r="F74" s="123" t="s">
        <v>832</v>
      </c>
      <c r="G74" s="488">
        <f>SUM(G75:G82)</f>
        <v>4469348</v>
      </c>
      <c r="H74" s="488">
        <f>SUM(H75:H82)</f>
        <v>4271212</v>
      </c>
      <c r="I74" s="488">
        <f>G74-H74</f>
        <v>198136</v>
      </c>
      <c r="J74" s="488">
        <f>SUM(J75:J82)</f>
        <v>5153803</v>
      </c>
      <c r="K74" s="337">
        <f t="shared" si="5"/>
        <v>-882591</v>
      </c>
      <c r="S74" s="128"/>
    </row>
    <row r="75" spans="1:19" s="128" customFormat="1" ht="15.4" customHeight="1">
      <c r="A75" s="280">
        <v>60011</v>
      </c>
      <c r="B75" s="280">
        <v>3</v>
      </c>
      <c r="C75" s="280">
        <v>1</v>
      </c>
      <c r="D75" s="280">
        <v>6</v>
      </c>
      <c r="E75" s="280">
        <v>61360011</v>
      </c>
      <c r="F75" s="281" t="s">
        <v>783</v>
      </c>
      <c r="G75" s="283">
        <v>4443460</v>
      </c>
      <c r="H75" s="283">
        <v>4245829</v>
      </c>
      <c r="I75" s="283">
        <f t="shared" si="4"/>
        <v>197631</v>
      </c>
      <c r="J75" s="283">
        <v>5104607</v>
      </c>
      <c r="K75" s="337">
        <f t="shared" si="5"/>
        <v>-858778</v>
      </c>
      <c r="P75" s="119"/>
      <c r="R75" s="119"/>
    </row>
    <row r="76" spans="1:19" s="128" customFormat="1" ht="15.4" customHeight="1">
      <c r="A76" s="280">
        <v>60021</v>
      </c>
      <c r="B76" s="280">
        <v>3</v>
      </c>
      <c r="C76" s="280">
        <v>1</v>
      </c>
      <c r="D76" s="280">
        <v>6</v>
      </c>
      <c r="E76" s="280">
        <v>61360021</v>
      </c>
      <c r="F76" s="281" t="s">
        <v>784</v>
      </c>
      <c r="G76" s="283">
        <v>1822</v>
      </c>
      <c r="H76" s="283">
        <v>2441</v>
      </c>
      <c r="I76" s="283">
        <f t="shared" si="4"/>
        <v>-619</v>
      </c>
      <c r="J76" s="283">
        <v>4914</v>
      </c>
      <c r="K76" s="337">
        <f t="shared" si="5"/>
        <v>-2473</v>
      </c>
      <c r="P76" s="119"/>
      <c r="R76" s="119"/>
    </row>
    <row r="77" spans="1:19" s="128" customFormat="1" ht="15.4" customHeight="1">
      <c r="A77" s="280">
        <v>61011</v>
      </c>
      <c r="B77" s="280">
        <v>3</v>
      </c>
      <c r="C77" s="280">
        <v>1</v>
      </c>
      <c r="D77" s="280">
        <v>6</v>
      </c>
      <c r="E77" s="280">
        <v>61361011</v>
      </c>
      <c r="F77" s="281" t="s">
        <v>1745</v>
      </c>
      <c r="G77" s="283">
        <v>14635</v>
      </c>
      <c r="H77" s="283">
        <v>14523</v>
      </c>
      <c r="I77" s="283">
        <f t="shared" si="4"/>
        <v>112</v>
      </c>
      <c r="J77" s="283">
        <v>29329</v>
      </c>
      <c r="K77" s="337">
        <f t="shared" si="5"/>
        <v>-14806</v>
      </c>
      <c r="P77" s="119"/>
      <c r="R77" s="119"/>
    </row>
    <row r="78" spans="1:19" s="128" customFormat="1" ht="15.4" customHeight="1">
      <c r="A78" s="280">
        <v>61013</v>
      </c>
      <c r="B78" s="280">
        <v>3</v>
      </c>
      <c r="C78" s="280">
        <v>1</v>
      </c>
      <c r="D78" s="280">
        <v>6</v>
      </c>
      <c r="E78" s="280"/>
      <c r="F78" s="453" t="s">
        <v>1747</v>
      </c>
      <c r="G78" s="283">
        <v>200</v>
      </c>
      <c r="H78" s="559">
        <v>0</v>
      </c>
      <c r="I78" s="283">
        <f>G78-H78</f>
        <v>200</v>
      </c>
      <c r="J78" s="559">
        <v>0</v>
      </c>
      <c r="K78" s="337"/>
      <c r="P78" s="119"/>
      <c r="R78" s="119"/>
    </row>
    <row r="79" spans="1:19" s="128" customFormat="1" ht="15.4" customHeight="1">
      <c r="A79" s="280">
        <v>61021</v>
      </c>
      <c r="B79" s="280">
        <v>3</v>
      </c>
      <c r="C79" s="280">
        <v>1</v>
      </c>
      <c r="D79" s="280">
        <v>6</v>
      </c>
      <c r="E79" s="280">
        <v>61361021</v>
      </c>
      <c r="F79" s="281" t="s">
        <v>1752</v>
      </c>
      <c r="G79" s="283">
        <v>7401</v>
      </c>
      <c r="H79" s="283">
        <v>7119</v>
      </c>
      <c r="I79" s="283">
        <f>G79-H79</f>
        <v>282</v>
      </c>
      <c r="J79" s="283">
        <v>13688</v>
      </c>
      <c r="K79" s="337">
        <f t="shared" ref="K79:K112" si="6">H79-J79</f>
        <v>-6569</v>
      </c>
      <c r="P79" s="119"/>
      <c r="R79" s="119"/>
    </row>
    <row r="80" spans="1:19" s="128" customFormat="1" ht="15.4" customHeight="1">
      <c r="A80" s="280">
        <v>61022</v>
      </c>
      <c r="B80" s="280">
        <v>3</v>
      </c>
      <c r="C80" s="280">
        <v>1</v>
      </c>
      <c r="D80" s="280">
        <v>6</v>
      </c>
      <c r="E80" s="280">
        <v>61361022</v>
      </c>
      <c r="F80" s="281" t="s">
        <v>1753</v>
      </c>
      <c r="G80" s="283">
        <v>300</v>
      </c>
      <c r="H80" s="283">
        <v>300</v>
      </c>
      <c r="I80" s="334">
        <f t="shared" si="4"/>
        <v>0</v>
      </c>
      <c r="J80" s="283">
        <v>425</v>
      </c>
      <c r="K80" s="337">
        <f t="shared" si="6"/>
        <v>-125</v>
      </c>
      <c r="P80" s="119"/>
      <c r="R80" s="119"/>
    </row>
    <row r="81" spans="1:20" s="128" customFormat="1" ht="15.4" customHeight="1">
      <c r="A81" s="280">
        <v>61031</v>
      </c>
      <c r="B81" s="280">
        <v>3</v>
      </c>
      <c r="C81" s="280">
        <v>1</v>
      </c>
      <c r="D81" s="280">
        <v>6</v>
      </c>
      <c r="E81" s="280"/>
      <c r="F81" s="453" t="s">
        <v>790</v>
      </c>
      <c r="G81" s="283">
        <v>530</v>
      </c>
      <c r="H81" s="559">
        <v>0</v>
      </c>
      <c r="I81" s="283">
        <f>G81-H81</f>
        <v>530</v>
      </c>
      <c r="J81" s="559">
        <v>0</v>
      </c>
      <c r="K81" s="337"/>
      <c r="P81" s="119"/>
      <c r="R81" s="119"/>
    </row>
    <row r="82" spans="1:20" s="128" customFormat="1" ht="15.4" customHeight="1">
      <c r="A82" s="280">
        <v>61991</v>
      </c>
      <c r="B82" s="280">
        <v>3</v>
      </c>
      <c r="C82" s="280">
        <v>1</v>
      </c>
      <c r="D82" s="280">
        <v>6</v>
      </c>
      <c r="E82" s="280">
        <v>61361991</v>
      </c>
      <c r="F82" s="281" t="s">
        <v>828</v>
      </c>
      <c r="G82" s="283">
        <v>1000</v>
      </c>
      <c r="H82" s="283">
        <v>1000</v>
      </c>
      <c r="I82" s="559">
        <f t="shared" si="4"/>
        <v>0</v>
      </c>
      <c r="J82" s="283">
        <v>840</v>
      </c>
      <c r="K82" s="337">
        <f t="shared" si="6"/>
        <v>160</v>
      </c>
      <c r="P82" s="119"/>
      <c r="R82" s="119"/>
    </row>
    <row r="83" spans="1:20" s="119" customFormat="1" ht="15.4" customHeight="1">
      <c r="A83" s="282"/>
      <c r="B83" s="282">
        <v>4</v>
      </c>
      <c r="C83" s="282">
        <v>1</v>
      </c>
      <c r="D83" s="282">
        <v>6</v>
      </c>
      <c r="E83" s="282"/>
      <c r="F83" s="123" t="s">
        <v>841</v>
      </c>
      <c r="G83" s="488">
        <f>SUM(G84:G85)</f>
        <v>71127</v>
      </c>
      <c r="H83" s="488">
        <f>SUM(H84:H85)</f>
        <v>71127</v>
      </c>
      <c r="I83" s="598">
        <f>G83-H83</f>
        <v>0</v>
      </c>
      <c r="J83" s="488">
        <f>SUM(J84:J85)</f>
        <v>73894</v>
      </c>
      <c r="K83" s="337">
        <f t="shared" si="6"/>
        <v>-2767</v>
      </c>
      <c r="S83" s="128"/>
    </row>
    <row r="84" spans="1:20" s="128" customFormat="1" ht="15.4" customHeight="1">
      <c r="A84" s="280">
        <v>60011</v>
      </c>
      <c r="B84" s="280">
        <v>4</v>
      </c>
      <c r="C84" s="280">
        <v>1</v>
      </c>
      <c r="D84" s="280">
        <v>6</v>
      </c>
      <c r="E84" s="280">
        <v>61460011</v>
      </c>
      <c r="F84" s="281" t="s">
        <v>783</v>
      </c>
      <c r="G84" s="283">
        <v>71127</v>
      </c>
      <c r="H84" s="283">
        <v>71127</v>
      </c>
      <c r="I84" s="559">
        <f>G84-H84</f>
        <v>0</v>
      </c>
      <c r="J84" s="283">
        <v>73894</v>
      </c>
      <c r="K84" s="337">
        <f t="shared" si="6"/>
        <v>-2767</v>
      </c>
      <c r="P84" s="119"/>
      <c r="R84" s="119"/>
    </row>
    <row r="85" spans="1:20" s="128" customFormat="1" ht="15.4" hidden="1" customHeight="1">
      <c r="A85" s="280">
        <v>61991</v>
      </c>
      <c r="B85" s="280">
        <v>4</v>
      </c>
      <c r="C85" s="280">
        <v>1</v>
      </c>
      <c r="D85" s="280">
        <v>6</v>
      </c>
      <c r="E85" s="280"/>
      <c r="F85" s="281" t="s">
        <v>1773</v>
      </c>
      <c r="G85" s="283"/>
      <c r="H85" s="568"/>
      <c r="I85" s="283">
        <f>G85-H85</f>
        <v>0</v>
      </c>
      <c r="J85" s="568">
        <v>0</v>
      </c>
      <c r="K85" s="337">
        <f>H85-J85</f>
        <v>0</v>
      </c>
      <c r="P85" s="119"/>
      <c r="R85" s="119"/>
    </row>
    <row r="86" spans="1:20" s="119" customFormat="1" ht="15.4" customHeight="1">
      <c r="A86" s="282"/>
      <c r="B86" s="282">
        <v>5</v>
      </c>
      <c r="C86" s="282">
        <v>1</v>
      </c>
      <c r="D86" s="282">
        <v>6</v>
      </c>
      <c r="E86" s="282"/>
      <c r="F86" s="123" t="s">
        <v>847</v>
      </c>
      <c r="G86" s="488">
        <f>SUM(G87:G92)</f>
        <v>5457740</v>
      </c>
      <c r="H86" s="488">
        <f>SUM(H87:H92)</f>
        <v>4836194</v>
      </c>
      <c r="I86" s="488">
        <f>G86-H86</f>
        <v>621546</v>
      </c>
      <c r="J86" s="488">
        <f>SUM(J87:J92)</f>
        <v>6583287</v>
      </c>
      <c r="K86" s="337">
        <f t="shared" si="6"/>
        <v>-1747093</v>
      </c>
      <c r="S86" s="128"/>
    </row>
    <row r="87" spans="1:20" s="128" customFormat="1" ht="15.4" customHeight="1">
      <c r="A87" s="280">
        <v>62011</v>
      </c>
      <c r="B87" s="280">
        <v>5</v>
      </c>
      <c r="C87" s="280">
        <v>1</v>
      </c>
      <c r="D87" s="280">
        <v>6</v>
      </c>
      <c r="E87" s="280">
        <v>61562011</v>
      </c>
      <c r="F87" s="281" t="s">
        <v>853</v>
      </c>
      <c r="G87" s="559">
        <v>0</v>
      </c>
      <c r="H87" s="568">
        <v>5539</v>
      </c>
      <c r="I87" s="568">
        <f t="shared" ref="I87:I151" si="7">G87-H87</f>
        <v>-5539</v>
      </c>
      <c r="J87" s="559">
        <v>0</v>
      </c>
      <c r="K87" s="337">
        <f t="shared" si="6"/>
        <v>5539</v>
      </c>
      <c r="P87" s="119"/>
      <c r="R87" s="119"/>
      <c r="T87" s="334"/>
    </row>
    <row r="88" spans="1:20" s="128" customFormat="1" ht="30" customHeight="1">
      <c r="A88" s="306">
        <v>62015</v>
      </c>
      <c r="B88" s="306">
        <v>5</v>
      </c>
      <c r="C88" s="306">
        <v>1</v>
      </c>
      <c r="D88" s="306">
        <v>6</v>
      </c>
      <c r="E88" s="280">
        <v>61562015</v>
      </c>
      <c r="F88" s="369" t="s">
        <v>1774</v>
      </c>
      <c r="G88" s="283">
        <v>511729</v>
      </c>
      <c r="H88" s="283">
        <v>360257</v>
      </c>
      <c r="I88" s="283">
        <f t="shared" si="7"/>
        <v>151472</v>
      </c>
      <c r="J88" s="283">
        <v>235884</v>
      </c>
      <c r="K88" s="337">
        <f t="shared" si="6"/>
        <v>124373</v>
      </c>
      <c r="P88" s="119"/>
      <c r="R88" s="119"/>
    </row>
    <row r="89" spans="1:20" s="128" customFormat="1" ht="30" customHeight="1">
      <c r="A89" s="306">
        <v>62016</v>
      </c>
      <c r="B89" s="306">
        <v>5</v>
      </c>
      <c r="C89" s="306">
        <v>1</v>
      </c>
      <c r="D89" s="306">
        <v>6</v>
      </c>
      <c r="E89" s="280">
        <v>61562016</v>
      </c>
      <c r="F89" s="369" t="s">
        <v>1775</v>
      </c>
      <c r="G89" s="283">
        <v>4636405</v>
      </c>
      <c r="H89" s="283">
        <v>4099702</v>
      </c>
      <c r="I89" s="283">
        <f t="shared" si="7"/>
        <v>536703</v>
      </c>
      <c r="J89" s="283">
        <v>5985468</v>
      </c>
      <c r="K89" s="337">
        <f t="shared" si="6"/>
        <v>-1885766</v>
      </c>
      <c r="P89" s="119"/>
      <c r="R89" s="119"/>
    </row>
    <row r="90" spans="1:20" s="128" customFormat="1" ht="30" customHeight="1">
      <c r="A90" s="306">
        <v>62017</v>
      </c>
      <c r="B90" s="306">
        <v>5</v>
      </c>
      <c r="C90" s="306">
        <v>1</v>
      </c>
      <c r="D90" s="306">
        <v>6</v>
      </c>
      <c r="E90" s="280">
        <v>61562017</v>
      </c>
      <c r="F90" s="369" t="s">
        <v>2641</v>
      </c>
      <c r="G90" s="283">
        <v>276115</v>
      </c>
      <c r="H90" s="283">
        <v>333191</v>
      </c>
      <c r="I90" s="283">
        <f t="shared" si="7"/>
        <v>-57076</v>
      </c>
      <c r="J90" s="283">
        <v>328350</v>
      </c>
      <c r="K90" s="337">
        <f t="shared" si="6"/>
        <v>4841</v>
      </c>
      <c r="P90" s="119"/>
      <c r="R90" s="119"/>
    </row>
    <row r="91" spans="1:20" s="128" customFormat="1" ht="30" customHeight="1">
      <c r="A91" s="306">
        <v>62018</v>
      </c>
      <c r="B91" s="306">
        <v>5</v>
      </c>
      <c r="C91" s="306">
        <v>1</v>
      </c>
      <c r="D91" s="306">
        <v>6</v>
      </c>
      <c r="E91" s="280">
        <v>61562018</v>
      </c>
      <c r="F91" s="369" t="s">
        <v>2642</v>
      </c>
      <c r="G91" s="568">
        <v>13491</v>
      </c>
      <c r="H91" s="568">
        <v>8585</v>
      </c>
      <c r="I91" s="568">
        <f>G91-H91</f>
        <v>4906</v>
      </c>
      <c r="J91" s="568">
        <v>10625</v>
      </c>
      <c r="K91" s="337">
        <f>H91-J91</f>
        <v>-2040</v>
      </c>
      <c r="P91" s="119"/>
      <c r="R91" s="119"/>
    </row>
    <row r="92" spans="1:20" s="128" customFormat="1" ht="15.4" customHeight="1">
      <c r="A92" s="280">
        <v>62024</v>
      </c>
      <c r="B92" s="280">
        <v>5</v>
      </c>
      <c r="C92" s="280">
        <v>1</v>
      </c>
      <c r="D92" s="280">
        <v>6</v>
      </c>
      <c r="E92" s="280">
        <v>61562018</v>
      </c>
      <c r="F92" s="365" t="s">
        <v>859</v>
      </c>
      <c r="G92" s="568">
        <v>20000</v>
      </c>
      <c r="H92" s="283">
        <v>28920</v>
      </c>
      <c r="I92" s="283">
        <f t="shared" si="7"/>
        <v>-8920</v>
      </c>
      <c r="J92" s="568">
        <v>22960</v>
      </c>
      <c r="K92" s="337">
        <f t="shared" si="6"/>
        <v>5960</v>
      </c>
      <c r="P92" s="119"/>
      <c r="R92" s="119"/>
    </row>
    <row r="93" spans="1:20" s="119" customFormat="1" ht="15.4" customHeight="1">
      <c r="A93" s="282"/>
      <c r="B93" s="282">
        <v>6</v>
      </c>
      <c r="C93" s="282">
        <v>1</v>
      </c>
      <c r="D93" s="282">
        <v>6</v>
      </c>
      <c r="E93" s="280">
        <v>616</v>
      </c>
      <c r="F93" s="123" t="s">
        <v>865</v>
      </c>
      <c r="G93" s="488">
        <f>SUM(G94:G103)</f>
        <v>15019184</v>
      </c>
      <c r="H93" s="488">
        <f>SUM(H94:H103)</f>
        <v>33768449</v>
      </c>
      <c r="I93" s="488">
        <f>G93-H93</f>
        <v>-18749265</v>
      </c>
      <c r="J93" s="488">
        <f>SUM(J94:J103)</f>
        <v>29871870</v>
      </c>
      <c r="K93" s="337">
        <f t="shared" si="6"/>
        <v>3896579</v>
      </c>
      <c r="S93" s="128"/>
    </row>
    <row r="94" spans="1:20" s="128" customFormat="1" ht="15.4" hidden="1" customHeight="1">
      <c r="A94" s="280">
        <v>61051</v>
      </c>
      <c r="B94" s="280">
        <v>6</v>
      </c>
      <c r="C94" s="280">
        <v>1</v>
      </c>
      <c r="D94" s="280">
        <v>6</v>
      </c>
      <c r="E94" s="280">
        <v>61661051</v>
      </c>
      <c r="F94" s="281" t="s">
        <v>849</v>
      </c>
      <c r="G94" s="568"/>
      <c r="H94" s="568"/>
      <c r="I94" s="568">
        <f t="shared" si="7"/>
        <v>0</v>
      </c>
      <c r="J94" s="568">
        <v>0</v>
      </c>
      <c r="K94" s="337">
        <f t="shared" si="6"/>
        <v>0</v>
      </c>
      <c r="P94" s="119"/>
      <c r="R94" s="119"/>
    </row>
    <row r="95" spans="1:20" s="128" customFormat="1" ht="30" customHeight="1">
      <c r="A95" s="306">
        <v>62015</v>
      </c>
      <c r="B95" s="306">
        <v>6</v>
      </c>
      <c r="C95" s="306">
        <v>1</v>
      </c>
      <c r="D95" s="306">
        <v>6</v>
      </c>
      <c r="E95" s="280">
        <v>61662015</v>
      </c>
      <c r="F95" s="369" t="s">
        <v>1776</v>
      </c>
      <c r="G95" s="283">
        <v>3390875</v>
      </c>
      <c r="H95" s="283">
        <v>5203041</v>
      </c>
      <c r="I95" s="283">
        <f t="shared" si="7"/>
        <v>-1812166</v>
      </c>
      <c r="J95" s="283">
        <v>4756402</v>
      </c>
      <c r="K95" s="337">
        <f t="shared" si="6"/>
        <v>446639</v>
      </c>
      <c r="P95" s="119"/>
      <c r="R95" s="119"/>
    </row>
    <row r="96" spans="1:20" s="128" customFormat="1" ht="30" customHeight="1">
      <c r="A96" s="306">
        <v>62016</v>
      </c>
      <c r="B96" s="306">
        <v>6</v>
      </c>
      <c r="C96" s="306">
        <v>1</v>
      </c>
      <c r="D96" s="306">
        <v>6</v>
      </c>
      <c r="E96" s="280">
        <v>61662016</v>
      </c>
      <c r="F96" s="369" t="s">
        <v>1777</v>
      </c>
      <c r="G96" s="283">
        <v>6078843</v>
      </c>
      <c r="H96" s="283">
        <v>21050191</v>
      </c>
      <c r="I96" s="283">
        <f t="shared" si="7"/>
        <v>-14971348</v>
      </c>
      <c r="J96" s="283">
        <v>15605263</v>
      </c>
      <c r="K96" s="337">
        <f t="shared" si="6"/>
        <v>5444928</v>
      </c>
      <c r="P96" s="119"/>
      <c r="R96" s="119"/>
    </row>
    <row r="97" spans="1:19" s="128" customFormat="1" ht="30" customHeight="1">
      <c r="A97" s="306">
        <v>62017</v>
      </c>
      <c r="B97" s="306">
        <v>6</v>
      </c>
      <c r="C97" s="306">
        <v>1</v>
      </c>
      <c r="D97" s="306">
        <v>6</v>
      </c>
      <c r="E97" s="280">
        <v>61662017</v>
      </c>
      <c r="F97" s="369" t="s">
        <v>1778</v>
      </c>
      <c r="G97" s="283">
        <v>510650</v>
      </c>
      <c r="H97" s="283">
        <v>418197</v>
      </c>
      <c r="I97" s="283">
        <f t="shared" si="7"/>
        <v>92453</v>
      </c>
      <c r="J97" s="283">
        <v>1440091</v>
      </c>
      <c r="K97" s="337">
        <f t="shared" si="6"/>
        <v>-1021894</v>
      </c>
      <c r="P97" s="119"/>
      <c r="R97" s="119"/>
    </row>
    <row r="98" spans="1:19" s="128" customFormat="1" ht="30" customHeight="1">
      <c r="A98" s="306">
        <v>62018</v>
      </c>
      <c r="B98" s="306">
        <v>6</v>
      </c>
      <c r="C98" s="306">
        <v>1</v>
      </c>
      <c r="D98" s="306">
        <v>6</v>
      </c>
      <c r="E98" s="280">
        <v>61662018</v>
      </c>
      <c r="F98" s="369" t="s">
        <v>1779</v>
      </c>
      <c r="G98" s="559">
        <v>0</v>
      </c>
      <c r="H98" s="559">
        <v>0</v>
      </c>
      <c r="I98" s="559">
        <f>G98-H98</f>
        <v>0</v>
      </c>
      <c r="J98" s="283">
        <v>750</v>
      </c>
      <c r="K98" s="337">
        <f t="shared" si="6"/>
        <v>-750</v>
      </c>
      <c r="P98" s="119"/>
      <c r="R98" s="119"/>
    </row>
    <row r="99" spans="1:19" s="128" customFormat="1" ht="15.4" customHeight="1">
      <c r="A99" s="280">
        <v>62024</v>
      </c>
      <c r="B99" s="280">
        <v>6</v>
      </c>
      <c r="C99" s="280">
        <v>1</v>
      </c>
      <c r="D99" s="280">
        <v>6</v>
      </c>
      <c r="E99" s="280">
        <v>61662024</v>
      </c>
      <c r="F99" s="281" t="s">
        <v>859</v>
      </c>
      <c r="G99" s="568">
        <v>100000</v>
      </c>
      <c r="H99" s="283">
        <v>127921</v>
      </c>
      <c r="I99" s="283">
        <f t="shared" si="7"/>
        <v>-27921</v>
      </c>
      <c r="J99" s="568">
        <v>100944</v>
      </c>
      <c r="K99" s="337">
        <f t="shared" si="6"/>
        <v>26977</v>
      </c>
      <c r="P99" s="119"/>
      <c r="R99" s="119"/>
    </row>
    <row r="100" spans="1:19" s="128" customFormat="1" ht="30" customHeight="1">
      <c r="A100" s="306">
        <v>62035</v>
      </c>
      <c r="B100" s="306">
        <v>6</v>
      </c>
      <c r="C100" s="306">
        <v>1</v>
      </c>
      <c r="D100" s="306">
        <v>6</v>
      </c>
      <c r="E100" s="280">
        <v>61662035</v>
      </c>
      <c r="F100" s="369" t="s">
        <v>1780</v>
      </c>
      <c r="G100" s="283">
        <v>319961</v>
      </c>
      <c r="H100" s="283">
        <v>469879</v>
      </c>
      <c r="I100" s="283">
        <f t="shared" si="7"/>
        <v>-149918</v>
      </c>
      <c r="J100" s="283">
        <v>641273</v>
      </c>
      <c r="K100" s="337">
        <f t="shared" si="6"/>
        <v>-171394</v>
      </c>
      <c r="P100" s="119"/>
      <c r="R100" s="119"/>
    </row>
    <row r="101" spans="1:19" s="128" customFormat="1" ht="30" customHeight="1">
      <c r="A101" s="306">
        <v>62036</v>
      </c>
      <c r="B101" s="306">
        <v>6</v>
      </c>
      <c r="C101" s="306">
        <v>1</v>
      </c>
      <c r="D101" s="306">
        <v>6</v>
      </c>
      <c r="E101" s="280">
        <v>61662036</v>
      </c>
      <c r="F101" s="369" t="s">
        <v>1781</v>
      </c>
      <c r="G101" s="283">
        <v>4022610</v>
      </c>
      <c r="H101" s="283">
        <v>6057973</v>
      </c>
      <c r="I101" s="283">
        <f t="shared" si="7"/>
        <v>-2035363</v>
      </c>
      <c r="J101" s="283">
        <v>6057241</v>
      </c>
      <c r="K101" s="337">
        <f t="shared" si="6"/>
        <v>732</v>
      </c>
      <c r="P101" s="119"/>
      <c r="R101" s="119"/>
    </row>
    <row r="102" spans="1:19" s="128" customFormat="1" ht="30" customHeight="1">
      <c r="A102" s="306">
        <v>62037</v>
      </c>
      <c r="B102" s="306">
        <v>6</v>
      </c>
      <c r="C102" s="306">
        <v>1</v>
      </c>
      <c r="D102" s="306">
        <v>6</v>
      </c>
      <c r="E102" s="280">
        <v>61662037</v>
      </c>
      <c r="F102" s="369" t="s">
        <v>1782</v>
      </c>
      <c r="G102" s="283">
        <v>596245</v>
      </c>
      <c r="H102" s="283">
        <v>441247</v>
      </c>
      <c r="I102" s="283">
        <f t="shared" si="7"/>
        <v>154998</v>
      </c>
      <c r="J102" s="283">
        <v>1260409</v>
      </c>
      <c r="K102" s="337">
        <f t="shared" si="6"/>
        <v>-819162</v>
      </c>
      <c r="P102" s="119"/>
      <c r="R102" s="119"/>
    </row>
    <row r="103" spans="1:19" s="128" customFormat="1" ht="30" customHeight="1">
      <c r="A103" s="306">
        <v>62038</v>
      </c>
      <c r="B103" s="306">
        <v>6</v>
      </c>
      <c r="C103" s="306">
        <v>1</v>
      </c>
      <c r="D103" s="306">
        <v>6</v>
      </c>
      <c r="E103" s="280">
        <v>61662038</v>
      </c>
      <c r="F103" s="369" t="s">
        <v>1783</v>
      </c>
      <c r="G103" s="559">
        <v>0</v>
      </c>
      <c r="H103" s="559">
        <v>0</v>
      </c>
      <c r="I103" s="559">
        <f>G103-H103</f>
        <v>0</v>
      </c>
      <c r="J103" s="568">
        <v>9497</v>
      </c>
      <c r="K103" s="337">
        <f t="shared" si="6"/>
        <v>-9497</v>
      </c>
      <c r="P103" s="119"/>
      <c r="R103" s="119"/>
    </row>
    <row r="104" spans="1:19" s="119" customFormat="1" ht="15.4" customHeight="1">
      <c r="A104" s="282"/>
      <c r="B104" s="282">
        <v>7</v>
      </c>
      <c r="C104" s="282">
        <v>1</v>
      </c>
      <c r="D104" s="282">
        <v>6</v>
      </c>
      <c r="E104" s="280">
        <v>617</v>
      </c>
      <c r="F104" s="123" t="s">
        <v>879</v>
      </c>
      <c r="G104" s="488">
        <f>SUM(G105:G115)</f>
        <v>140206935</v>
      </c>
      <c r="H104" s="488">
        <f>SUM(H105:H115)</f>
        <v>204427005</v>
      </c>
      <c r="I104" s="488">
        <f t="shared" si="7"/>
        <v>-64220070</v>
      </c>
      <c r="J104" s="488">
        <f>SUM(J105:J115)</f>
        <v>191081546</v>
      </c>
      <c r="K104" s="337">
        <f t="shared" si="6"/>
        <v>13345459</v>
      </c>
      <c r="S104" s="128"/>
    </row>
    <row r="105" spans="1:19" s="128" customFormat="1" ht="15.4" customHeight="1">
      <c r="A105" s="280">
        <v>61018</v>
      </c>
      <c r="B105" s="280">
        <v>7</v>
      </c>
      <c r="C105" s="280">
        <v>1</v>
      </c>
      <c r="D105" s="280">
        <v>6</v>
      </c>
      <c r="E105" s="280">
        <v>61761018</v>
      </c>
      <c r="F105" s="281" t="s">
        <v>1784</v>
      </c>
      <c r="G105" s="283">
        <v>1185080</v>
      </c>
      <c r="H105" s="283">
        <v>1566098</v>
      </c>
      <c r="I105" s="283">
        <f t="shared" si="7"/>
        <v>-381018</v>
      </c>
      <c r="J105" s="283">
        <v>3167511</v>
      </c>
      <c r="K105" s="337">
        <f t="shared" si="6"/>
        <v>-1601413</v>
      </c>
      <c r="P105" s="119"/>
      <c r="R105" s="119"/>
    </row>
    <row r="106" spans="1:19" s="128" customFormat="1" ht="15.4" customHeight="1">
      <c r="A106" s="280">
        <v>63011</v>
      </c>
      <c r="B106" s="280">
        <v>7</v>
      </c>
      <c r="C106" s="280">
        <v>1</v>
      </c>
      <c r="D106" s="280">
        <v>6</v>
      </c>
      <c r="E106" s="280">
        <v>61763011</v>
      </c>
      <c r="F106" s="281" t="s">
        <v>881</v>
      </c>
      <c r="G106" s="283">
        <v>40104984</v>
      </c>
      <c r="H106" s="283">
        <v>76704077</v>
      </c>
      <c r="I106" s="283">
        <f t="shared" si="7"/>
        <v>-36599093</v>
      </c>
      <c r="J106" s="283">
        <v>87033441</v>
      </c>
      <c r="K106" s="337">
        <f t="shared" si="6"/>
        <v>-10329364</v>
      </c>
      <c r="P106" s="119"/>
      <c r="R106" s="119"/>
    </row>
    <row r="107" spans="1:19" s="128" customFormat="1" ht="15.4" customHeight="1">
      <c r="A107" s="280">
        <v>63012</v>
      </c>
      <c r="B107" s="280">
        <v>7</v>
      </c>
      <c r="C107" s="280">
        <v>1</v>
      </c>
      <c r="D107" s="280">
        <v>6</v>
      </c>
      <c r="E107" s="280">
        <v>61763012</v>
      </c>
      <c r="F107" s="281" t="s">
        <v>883</v>
      </c>
      <c r="G107" s="283">
        <v>67340060</v>
      </c>
      <c r="H107" s="283">
        <v>77451341</v>
      </c>
      <c r="I107" s="283">
        <f t="shared" si="7"/>
        <v>-10111281</v>
      </c>
      <c r="J107" s="283">
        <v>67986112</v>
      </c>
      <c r="K107" s="337">
        <f t="shared" si="6"/>
        <v>9465229</v>
      </c>
      <c r="P107" s="119"/>
      <c r="R107" s="119"/>
    </row>
    <row r="108" spans="1:19" s="128" customFormat="1" ht="15.4" customHeight="1">
      <c r="A108" s="280">
        <v>63013</v>
      </c>
      <c r="B108" s="280">
        <v>7</v>
      </c>
      <c r="C108" s="280">
        <v>1</v>
      </c>
      <c r="D108" s="280">
        <v>6</v>
      </c>
      <c r="E108" s="280">
        <v>61763013</v>
      </c>
      <c r="F108" s="281" t="s">
        <v>885</v>
      </c>
      <c r="G108" s="283">
        <v>7602315</v>
      </c>
      <c r="H108" s="283">
        <v>7430638</v>
      </c>
      <c r="I108" s="283">
        <f t="shared" si="7"/>
        <v>171677</v>
      </c>
      <c r="J108" s="283">
        <v>7587788</v>
      </c>
      <c r="K108" s="337">
        <f t="shared" si="6"/>
        <v>-157150</v>
      </c>
      <c r="P108" s="119"/>
      <c r="R108" s="119"/>
    </row>
    <row r="109" spans="1:19" s="128" customFormat="1" ht="15.4" customHeight="1">
      <c r="A109" s="280">
        <v>63014</v>
      </c>
      <c r="B109" s="280">
        <v>7</v>
      </c>
      <c r="C109" s="280">
        <v>1</v>
      </c>
      <c r="D109" s="280">
        <v>6</v>
      </c>
      <c r="E109" s="280">
        <v>61763014</v>
      </c>
      <c r="F109" s="281" t="s">
        <v>1785</v>
      </c>
      <c r="G109" s="283">
        <v>2501304</v>
      </c>
      <c r="H109" s="283">
        <v>6242405</v>
      </c>
      <c r="I109" s="283">
        <f t="shared" si="7"/>
        <v>-3741101</v>
      </c>
      <c r="J109" s="283">
        <v>8030973</v>
      </c>
      <c r="K109" s="337">
        <f t="shared" si="6"/>
        <v>-1788568</v>
      </c>
      <c r="P109" s="119"/>
      <c r="R109" s="119"/>
    </row>
    <row r="110" spans="1:19" s="128" customFormat="1" ht="15.4" customHeight="1">
      <c r="A110" s="280">
        <v>63015</v>
      </c>
      <c r="B110" s="280">
        <v>7</v>
      </c>
      <c r="C110" s="280">
        <v>1</v>
      </c>
      <c r="D110" s="280">
        <v>6</v>
      </c>
      <c r="E110" s="280">
        <v>61763015</v>
      </c>
      <c r="F110" s="281" t="s">
        <v>889</v>
      </c>
      <c r="G110" s="283">
        <v>5935531</v>
      </c>
      <c r="H110" s="283">
        <v>8277714</v>
      </c>
      <c r="I110" s="283">
        <f t="shared" si="7"/>
        <v>-2342183</v>
      </c>
      <c r="J110" s="283">
        <v>1159972</v>
      </c>
      <c r="K110" s="337">
        <f t="shared" si="6"/>
        <v>7117742</v>
      </c>
      <c r="P110" s="119"/>
      <c r="R110" s="119"/>
    </row>
    <row r="111" spans="1:19" s="128" customFormat="1" ht="15.4" customHeight="1">
      <c r="A111" s="280">
        <v>63016</v>
      </c>
      <c r="B111" s="280">
        <v>7</v>
      </c>
      <c r="C111" s="280">
        <v>1</v>
      </c>
      <c r="D111" s="280">
        <v>6</v>
      </c>
      <c r="E111" s="280">
        <v>61763016</v>
      </c>
      <c r="F111" s="281" t="s">
        <v>2630</v>
      </c>
      <c r="G111" s="283">
        <v>66618</v>
      </c>
      <c r="H111" s="283">
        <v>6823</v>
      </c>
      <c r="I111" s="283">
        <f t="shared" si="7"/>
        <v>59795</v>
      </c>
      <c r="J111" s="283">
        <v>8302</v>
      </c>
      <c r="K111" s="337">
        <f t="shared" si="6"/>
        <v>-1479</v>
      </c>
      <c r="P111" s="119"/>
      <c r="R111" s="119"/>
    </row>
    <row r="112" spans="1:19" s="128" customFormat="1" ht="15.4" customHeight="1">
      <c r="A112" s="280">
        <v>63017</v>
      </c>
      <c r="B112" s="280">
        <v>7</v>
      </c>
      <c r="C112" s="280">
        <v>1</v>
      </c>
      <c r="D112" s="280">
        <v>6</v>
      </c>
      <c r="E112" s="280">
        <v>61763017</v>
      </c>
      <c r="F112" s="281" t="s">
        <v>1787</v>
      </c>
      <c r="G112" s="283">
        <v>2537922</v>
      </c>
      <c r="H112" s="283">
        <v>10445937</v>
      </c>
      <c r="I112" s="283">
        <f t="shared" si="7"/>
        <v>-7908015</v>
      </c>
      <c r="J112" s="283">
        <v>1011282</v>
      </c>
      <c r="K112" s="337">
        <f t="shared" si="6"/>
        <v>9434655</v>
      </c>
      <c r="P112" s="119"/>
      <c r="R112" s="119"/>
    </row>
    <row r="113" spans="1:19" s="128" customFormat="1" ht="30" customHeight="1">
      <c r="A113" s="306">
        <v>63019</v>
      </c>
      <c r="B113" s="306">
        <v>7</v>
      </c>
      <c r="C113" s="306">
        <v>1</v>
      </c>
      <c r="D113" s="306">
        <v>6</v>
      </c>
      <c r="E113" s="306"/>
      <c r="F113" s="369" t="s">
        <v>1788</v>
      </c>
      <c r="G113" s="568">
        <v>126000</v>
      </c>
      <c r="H113" s="283">
        <v>74000</v>
      </c>
      <c r="I113" s="283">
        <f t="shared" si="7"/>
        <v>52000</v>
      </c>
      <c r="J113" s="568">
        <v>144000</v>
      </c>
      <c r="K113" s="337"/>
      <c r="P113" s="119"/>
      <c r="R113" s="119"/>
    </row>
    <row r="114" spans="1:19" s="128" customFormat="1" ht="15.4" customHeight="1">
      <c r="A114" s="280">
        <v>75031</v>
      </c>
      <c r="B114" s="280">
        <v>7</v>
      </c>
      <c r="C114" s="280">
        <v>1</v>
      </c>
      <c r="D114" s="280">
        <v>6</v>
      </c>
      <c r="E114" s="280">
        <v>61775031</v>
      </c>
      <c r="F114" s="281" t="s">
        <v>891</v>
      </c>
      <c r="G114" s="283">
        <v>2660033</v>
      </c>
      <c r="H114" s="283">
        <v>3700462</v>
      </c>
      <c r="I114" s="283">
        <f t="shared" si="7"/>
        <v>-1040429</v>
      </c>
      <c r="J114" s="283">
        <v>2743333</v>
      </c>
      <c r="K114" s="337">
        <f t="shared" ref="K114:K137" si="8">H114-J114</f>
        <v>957129</v>
      </c>
      <c r="P114" s="119"/>
      <c r="R114" s="119"/>
    </row>
    <row r="115" spans="1:19" s="128" customFormat="1" ht="15.4" customHeight="1">
      <c r="A115" s="280">
        <v>75033</v>
      </c>
      <c r="B115" s="280">
        <v>7</v>
      </c>
      <c r="C115" s="280">
        <v>1</v>
      </c>
      <c r="D115" s="280">
        <v>6</v>
      </c>
      <c r="E115" s="280">
        <v>61775033</v>
      </c>
      <c r="F115" s="281" t="s">
        <v>893</v>
      </c>
      <c r="G115" s="283">
        <v>10147088</v>
      </c>
      <c r="H115" s="283">
        <v>12527510</v>
      </c>
      <c r="I115" s="283">
        <f t="shared" si="7"/>
        <v>-2380422</v>
      </c>
      <c r="J115" s="283">
        <v>12208832</v>
      </c>
      <c r="K115" s="337">
        <f t="shared" si="8"/>
        <v>318678</v>
      </c>
      <c r="P115" s="119"/>
      <c r="R115" s="119"/>
    </row>
    <row r="116" spans="1:19" s="119" customFormat="1" ht="15.4" customHeight="1">
      <c r="A116" s="282"/>
      <c r="B116" s="282">
        <v>8</v>
      </c>
      <c r="C116" s="282">
        <v>1</v>
      </c>
      <c r="D116" s="282">
        <v>6</v>
      </c>
      <c r="E116" s="280">
        <v>618</v>
      </c>
      <c r="F116" s="370" t="s">
        <v>1786</v>
      </c>
      <c r="G116" s="488">
        <f>SUM(G117:G118)</f>
        <v>2005071</v>
      </c>
      <c r="H116" s="488">
        <f>SUM(H117:H118)</f>
        <v>1758633</v>
      </c>
      <c r="I116" s="488">
        <f>G116-H116</f>
        <v>246438</v>
      </c>
      <c r="J116" s="488">
        <f>SUM(J117:J118)</f>
        <v>2515576</v>
      </c>
      <c r="K116" s="337">
        <f t="shared" si="8"/>
        <v>-756943</v>
      </c>
      <c r="S116" s="128"/>
    </row>
    <row r="117" spans="1:19" s="128" customFormat="1" ht="15.4" customHeight="1">
      <c r="A117" s="280">
        <v>65041</v>
      </c>
      <c r="B117" s="280">
        <v>8</v>
      </c>
      <c r="C117" s="280">
        <v>1</v>
      </c>
      <c r="D117" s="280">
        <v>6</v>
      </c>
      <c r="E117" s="280">
        <v>61865041</v>
      </c>
      <c r="F117" s="281" t="s">
        <v>1789</v>
      </c>
      <c r="G117" s="559">
        <v>0</v>
      </c>
      <c r="H117" s="283">
        <v>1750</v>
      </c>
      <c r="I117" s="283">
        <f t="shared" si="7"/>
        <v>-1750</v>
      </c>
      <c r="J117" s="283">
        <v>27067</v>
      </c>
      <c r="K117" s="337">
        <f t="shared" si="8"/>
        <v>-25317</v>
      </c>
      <c r="P117" s="119"/>
      <c r="R117" s="119"/>
    </row>
    <row r="118" spans="1:19" s="128" customFormat="1" ht="15.4" customHeight="1">
      <c r="A118" s="280">
        <v>65042</v>
      </c>
      <c r="B118" s="280">
        <v>8</v>
      </c>
      <c r="C118" s="280">
        <v>1</v>
      </c>
      <c r="D118" s="280">
        <v>6</v>
      </c>
      <c r="E118" s="280">
        <v>61865042</v>
      </c>
      <c r="F118" s="281" t="s">
        <v>899</v>
      </c>
      <c r="G118" s="283">
        <v>2005071</v>
      </c>
      <c r="H118" s="283">
        <v>1756883</v>
      </c>
      <c r="I118" s="283">
        <f t="shared" si="7"/>
        <v>248188</v>
      </c>
      <c r="J118" s="283">
        <v>2488509</v>
      </c>
      <c r="K118" s="337">
        <f t="shared" si="8"/>
        <v>-731626</v>
      </c>
      <c r="P118" s="119"/>
      <c r="R118" s="119"/>
    </row>
    <row r="119" spans="1:19" s="456" customFormat="1" ht="15.4" customHeight="1">
      <c r="A119" s="282"/>
      <c r="B119" s="282"/>
      <c r="C119" s="282">
        <v>2</v>
      </c>
      <c r="D119" s="282">
        <v>6</v>
      </c>
      <c r="E119" s="280">
        <v>62</v>
      </c>
      <c r="F119" s="370" t="s">
        <v>901</v>
      </c>
      <c r="G119" s="488">
        <f>G120+G140+G177+G190+G206+G220+G232</f>
        <v>228255241</v>
      </c>
      <c r="H119" s="488">
        <f>H120+H140+H177+H190+H206+H220+H232</f>
        <v>237556132</v>
      </c>
      <c r="I119" s="488">
        <f>G119-H119</f>
        <v>-9300891</v>
      </c>
      <c r="J119" s="488">
        <f>J120+J140+J177+J190+J206+J220+J232</f>
        <v>243021221</v>
      </c>
      <c r="K119" s="455">
        <f t="shared" si="8"/>
        <v>-5465089</v>
      </c>
      <c r="S119" s="579"/>
    </row>
    <row r="120" spans="1:19" s="119" customFormat="1" ht="30" customHeight="1">
      <c r="A120" s="282"/>
      <c r="B120" s="371">
        <v>1</v>
      </c>
      <c r="C120" s="371">
        <v>2</v>
      </c>
      <c r="D120" s="371">
        <v>6</v>
      </c>
      <c r="E120" s="280">
        <v>621</v>
      </c>
      <c r="F120" s="372" t="s">
        <v>1790</v>
      </c>
      <c r="G120" s="488">
        <f>SUM(G121:G139)</f>
        <v>15760583</v>
      </c>
      <c r="H120" s="488">
        <f>SUM(H121:H139)</f>
        <v>19963020</v>
      </c>
      <c r="I120" s="488">
        <f>G120-H120</f>
        <v>-4202437</v>
      </c>
      <c r="J120" s="488">
        <f>SUM(J121:J139)</f>
        <v>19000735</v>
      </c>
      <c r="K120" s="337">
        <f t="shared" si="8"/>
        <v>962285</v>
      </c>
      <c r="S120" s="128"/>
    </row>
    <row r="121" spans="1:19" s="128" customFormat="1" ht="15.4" customHeight="1">
      <c r="A121" s="280">
        <v>62021</v>
      </c>
      <c r="B121" s="280">
        <v>1</v>
      </c>
      <c r="C121" s="280">
        <v>2</v>
      </c>
      <c r="D121" s="280">
        <v>6</v>
      </c>
      <c r="E121" s="280">
        <v>62162021</v>
      </c>
      <c r="F121" s="281" t="s">
        <v>905</v>
      </c>
      <c r="G121" s="283">
        <v>958381</v>
      </c>
      <c r="H121" s="283">
        <v>718349</v>
      </c>
      <c r="I121" s="283">
        <f t="shared" si="7"/>
        <v>240032</v>
      </c>
      <c r="J121" s="283">
        <v>437149</v>
      </c>
      <c r="K121" s="337">
        <f t="shared" si="8"/>
        <v>281200</v>
      </c>
      <c r="P121" s="119"/>
      <c r="R121" s="119"/>
    </row>
    <row r="122" spans="1:19" s="128" customFormat="1" ht="15.4" customHeight="1">
      <c r="A122" s="280">
        <v>62022</v>
      </c>
      <c r="B122" s="280">
        <v>1</v>
      </c>
      <c r="C122" s="280">
        <v>2</v>
      </c>
      <c r="D122" s="280">
        <v>6</v>
      </c>
      <c r="E122" s="280">
        <v>62162022</v>
      </c>
      <c r="F122" s="281" t="s">
        <v>1791</v>
      </c>
      <c r="G122" s="283">
        <v>5404089</v>
      </c>
      <c r="H122" s="283">
        <v>8833217</v>
      </c>
      <c r="I122" s="283">
        <f t="shared" si="7"/>
        <v>-3429128</v>
      </c>
      <c r="J122" s="283">
        <v>9063666</v>
      </c>
      <c r="K122" s="337">
        <f t="shared" si="8"/>
        <v>-230449</v>
      </c>
      <c r="P122" s="119"/>
      <c r="R122" s="119"/>
    </row>
    <row r="123" spans="1:19" s="128" customFormat="1" ht="15.4" customHeight="1">
      <c r="A123" s="280">
        <v>62031</v>
      </c>
      <c r="B123" s="280">
        <v>1</v>
      </c>
      <c r="C123" s="280">
        <v>2</v>
      </c>
      <c r="D123" s="280">
        <v>6</v>
      </c>
      <c r="E123" s="280">
        <v>62162031</v>
      </c>
      <c r="F123" s="281" t="s">
        <v>1792</v>
      </c>
      <c r="G123" s="283">
        <v>27596</v>
      </c>
      <c r="H123" s="283">
        <v>36038</v>
      </c>
      <c r="I123" s="283">
        <f t="shared" si="7"/>
        <v>-8442</v>
      </c>
      <c r="J123" s="283">
        <v>62941</v>
      </c>
      <c r="K123" s="337">
        <f t="shared" si="8"/>
        <v>-26903</v>
      </c>
      <c r="P123" s="119"/>
      <c r="R123" s="119"/>
    </row>
    <row r="124" spans="1:19" s="128" customFormat="1" ht="15.4" customHeight="1">
      <c r="A124" s="280">
        <v>62032</v>
      </c>
      <c r="B124" s="280">
        <v>1</v>
      </c>
      <c r="C124" s="280">
        <v>2</v>
      </c>
      <c r="D124" s="280">
        <v>6</v>
      </c>
      <c r="E124" s="280">
        <v>62162032</v>
      </c>
      <c r="F124" s="281" t="s">
        <v>1793</v>
      </c>
      <c r="G124" s="283">
        <v>63732</v>
      </c>
      <c r="H124" s="283">
        <v>105449</v>
      </c>
      <c r="I124" s="283">
        <f t="shared" si="7"/>
        <v>-41717</v>
      </c>
      <c r="J124" s="283">
        <v>28815</v>
      </c>
      <c r="K124" s="337">
        <f t="shared" si="8"/>
        <v>76634</v>
      </c>
      <c r="P124" s="119"/>
      <c r="R124" s="119"/>
    </row>
    <row r="125" spans="1:19" s="128" customFormat="1" ht="15.4" customHeight="1">
      <c r="A125" s="280">
        <v>62033</v>
      </c>
      <c r="B125" s="280">
        <v>1</v>
      </c>
      <c r="C125" s="280">
        <v>2</v>
      </c>
      <c r="D125" s="280">
        <v>6</v>
      </c>
      <c r="E125" s="280">
        <v>62162033</v>
      </c>
      <c r="F125" s="281" t="s">
        <v>1794</v>
      </c>
      <c r="G125" s="283">
        <v>576558</v>
      </c>
      <c r="H125" s="283">
        <v>567162</v>
      </c>
      <c r="I125" s="283">
        <f t="shared" si="7"/>
        <v>9396</v>
      </c>
      <c r="J125" s="283">
        <v>556678</v>
      </c>
      <c r="K125" s="337">
        <f t="shared" si="8"/>
        <v>10484</v>
      </c>
      <c r="P125" s="119"/>
      <c r="R125" s="119"/>
    </row>
    <row r="126" spans="1:19" s="128" customFormat="1" ht="15.4" customHeight="1">
      <c r="A126" s="280">
        <v>62034</v>
      </c>
      <c r="B126" s="280">
        <v>1</v>
      </c>
      <c r="C126" s="280">
        <v>2</v>
      </c>
      <c r="D126" s="280">
        <v>6</v>
      </c>
      <c r="E126" s="280">
        <v>62162034</v>
      </c>
      <c r="F126" s="281" t="s">
        <v>1795</v>
      </c>
      <c r="G126" s="283">
        <v>145121</v>
      </c>
      <c r="H126" s="283">
        <v>121709</v>
      </c>
      <c r="I126" s="283">
        <f t="shared" si="7"/>
        <v>23412</v>
      </c>
      <c r="J126" s="283">
        <v>221894</v>
      </c>
      <c r="K126" s="337">
        <f t="shared" si="8"/>
        <v>-100185</v>
      </c>
      <c r="P126" s="119"/>
      <c r="R126" s="119"/>
    </row>
    <row r="127" spans="1:19" s="128" customFormat="1" ht="15.4" customHeight="1">
      <c r="A127" s="280">
        <v>62041</v>
      </c>
      <c r="B127" s="280">
        <v>1</v>
      </c>
      <c r="C127" s="280">
        <v>2</v>
      </c>
      <c r="D127" s="280">
        <v>6</v>
      </c>
      <c r="E127" s="280">
        <v>62162041</v>
      </c>
      <c r="F127" s="281" t="s">
        <v>1796</v>
      </c>
      <c r="G127" s="283">
        <v>249962</v>
      </c>
      <c r="H127" s="283">
        <v>223865</v>
      </c>
      <c r="I127" s="283">
        <f t="shared" si="7"/>
        <v>26097</v>
      </c>
      <c r="J127" s="283">
        <v>50001</v>
      </c>
      <c r="K127" s="337">
        <f t="shared" si="8"/>
        <v>173864</v>
      </c>
      <c r="P127" s="119"/>
      <c r="R127" s="119"/>
    </row>
    <row r="128" spans="1:19" s="128" customFormat="1" ht="15.4" customHeight="1">
      <c r="A128" s="280">
        <v>62042</v>
      </c>
      <c r="B128" s="280">
        <v>1</v>
      </c>
      <c r="C128" s="280">
        <v>2</v>
      </c>
      <c r="D128" s="280">
        <v>6</v>
      </c>
      <c r="E128" s="280">
        <v>62162042</v>
      </c>
      <c r="F128" s="281" t="s">
        <v>1797</v>
      </c>
      <c r="G128" s="283">
        <v>620000</v>
      </c>
      <c r="H128" s="283">
        <v>842521</v>
      </c>
      <c r="I128" s="283">
        <f t="shared" si="7"/>
        <v>-222521</v>
      </c>
      <c r="J128" s="283">
        <v>767430</v>
      </c>
      <c r="K128" s="337">
        <f t="shared" si="8"/>
        <v>75091</v>
      </c>
      <c r="P128" s="119"/>
      <c r="R128" s="119"/>
    </row>
    <row r="129" spans="1:19" s="128" customFormat="1" ht="15.4" customHeight="1">
      <c r="A129" s="280">
        <v>62043</v>
      </c>
      <c r="B129" s="280">
        <v>1</v>
      </c>
      <c r="C129" s="280">
        <v>2</v>
      </c>
      <c r="D129" s="280">
        <v>6</v>
      </c>
      <c r="E129" s="280"/>
      <c r="F129" s="281" t="s">
        <v>1798</v>
      </c>
      <c r="G129" s="283">
        <v>940585</v>
      </c>
      <c r="H129" s="283">
        <v>89581</v>
      </c>
      <c r="I129" s="283">
        <f t="shared" si="7"/>
        <v>851004</v>
      </c>
      <c r="J129" s="283">
        <v>158147</v>
      </c>
      <c r="K129" s="337">
        <f t="shared" si="8"/>
        <v>-68566</v>
      </c>
      <c r="P129" s="119"/>
      <c r="R129" s="119"/>
    </row>
    <row r="130" spans="1:19" s="128" customFormat="1" ht="15.4" customHeight="1">
      <c r="A130" s="280">
        <v>62044</v>
      </c>
      <c r="B130" s="280">
        <v>1</v>
      </c>
      <c r="C130" s="280">
        <v>2</v>
      </c>
      <c r="D130" s="280">
        <v>6</v>
      </c>
      <c r="E130" s="280"/>
      <c r="F130" s="281" t="s">
        <v>1799</v>
      </c>
      <c r="G130" s="283">
        <v>67220</v>
      </c>
      <c r="H130" s="283">
        <v>67376</v>
      </c>
      <c r="I130" s="283">
        <f t="shared" si="7"/>
        <v>-156</v>
      </c>
      <c r="J130" s="283">
        <v>24205</v>
      </c>
      <c r="K130" s="337">
        <f t="shared" si="8"/>
        <v>43171</v>
      </c>
      <c r="P130" s="119"/>
      <c r="R130" s="119"/>
    </row>
    <row r="131" spans="1:19" s="128" customFormat="1" ht="15.4" customHeight="1">
      <c r="A131" s="280">
        <v>62045</v>
      </c>
      <c r="B131" s="280">
        <v>1</v>
      </c>
      <c r="C131" s="280">
        <v>2</v>
      </c>
      <c r="D131" s="280">
        <v>6</v>
      </c>
      <c r="E131" s="280"/>
      <c r="F131" s="281" t="s">
        <v>1800</v>
      </c>
      <c r="G131" s="559">
        <v>0</v>
      </c>
      <c r="H131" s="559">
        <v>0</v>
      </c>
      <c r="I131" s="559">
        <f>G131-H131</f>
        <v>0</v>
      </c>
      <c r="J131" s="568">
        <v>550</v>
      </c>
      <c r="K131" s="337">
        <f t="shared" si="8"/>
        <v>-550</v>
      </c>
      <c r="P131" s="119"/>
      <c r="R131" s="119"/>
    </row>
    <row r="132" spans="1:19" s="128" customFormat="1" ht="15.4" customHeight="1">
      <c r="A132" s="280">
        <v>62047</v>
      </c>
      <c r="B132" s="280">
        <v>1</v>
      </c>
      <c r="C132" s="280">
        <v>2</v>
      </c>
      <c r="D132" s="280">
        <v>6</v>
      </c>
      <c r="E132" s="280"/>
      <c r="F132" s="281" t="s">
        <v>1801</v>
      </c>
      <c r="G132" s="283">
        <v>11373</v>
      </c>
      <c r="H132" s="283">
        <v>11108</v>
      </c>
      <c r="I132" s="568">
        <f>G132-H132</f>
        <v>265</v>
      </c>
      <c r="J132" s="568">
        <v>710</v>
      </c>
      <c r="K132" s="337"/>
      <c r="P132" s="119"/>
      <c r="R132" s="119"/>
    </row>
    <row r="133" spans="1:19" s="128" customFormat="1" ht="15.4" customHeight="1">
      <c r="A133" s="280">
        <v>68021</v>
      </c>
      <c r="B133" s="280">
        <v>1</v>
      </c>
      <c r="C133" s="280">
        <v>2</v>
      </c>
      <c r="D133" s="280">
        <v>6</v>
      </c>
      <c r="E133" s="280">
        <v>62168021</v>
      </c>
      <c r="F133" s="281" t="s">
        <v>1802</v>
      </c>
      <c r="G133" s="568">
        <v>2161292</v>
      </c>
      <c r="H133" s="283">
        <v>3555339</v>
      </c>
      <c r="I133" s="283">
        <f t="shared" si="7"/>
        <v>-1394047</v>
      </c>
      <c r="J133" s="283">
        <v>3515140</v>
      </c>
      <c r="K133" s="337">
        <f t="shared" si="8"/>
        <v>40199</v>
      </c>
      <c r="P133" s="119"/>
      <c r="R133" s="119"/>
    </row>
    <row r="134" spans="1:19" s="128" customFormat="1" ht="15.4" customHeight="1">
      <c r="A134" s="280">
        <v>68022</v>
      </c>
      <c r="B134" s="280">
        <v>1</v>
      </c>
      <c r="C134" s="280">
        <v>2</v>
      </c>
      <c r="D134" s="280">
        <v>6</v>
      </c>
      <c r="E134" s="280">
        <v>62168022</v>
      </c>
      <c r="F134" s="281" t="s">
        <v>1803</v>
      </c>
      <c r="G134" s="568">
        <v>279000</v>
      </c>
      <c r="H134" s="283">
        <v>271307</v>
      </c>
      <c r="I134" s="283">
        <f t="shared" si="7"/>
        <v>7693</v>
      </c>
      <c r="J134" s="568">
        <v>73244</v>
      </c>
      <c r="K134" s="337">
        <f t="shared" si="8"/>
        <v>198063</v>
      </c>
      <c r="P134" s="119"/>
      <c r="R134" s="119"/>
    </row>
    <row r="135" spans="1:19" s="128" customFormat="1" ht="15.4" customHeight="1">
      <c r="A135" s="280">
        <v>68023</v>
      </c>
      <c r="B135" s="280">
        <v>1</v>
      </c>
      <c r="C135" s="280">
        <v>2</v>
      </c>
      <c r="D135" s="280">
        <v>6</v>
      </c>
      <c r="E135" s="280">
        <v>62168023</v>
      </c>
      <c r="F135" s="281" t="s">
        <v>1804</v>
      </c>
      <c r="G135" s="283">
        <v>3546800</v>
      </c>
      <c r="H135" s="283">
        <v>3534833</v>
      </c>
      <c r="I135" s="283">
        <f t="shared" si="7"/>
        <v>11967</v>
      </c>
      <c r="J135" s="283">
        <v>3150094</v>
      </c>
      <c r="K135" s="337">
        <f t="shared" si="8"/>
        <v>384739</v>
      </c>
      <c r="P135" s="119"/>
      <c r="R135" s="119"/>
    </row>
    <row r="136" spans="1:19" s="128" customFormat="1" ht="30" customHeight="1">
      <c r="A136" s="306">
        <v>68024</v>
      </c>
      <c r="B136" s="306">
        <v>1</v>
      </c>
      <c r="C136" s="306">
        <v>2</v>
      </c>
      <c r="D136" s="306">
        <v>6</v>
      </c>
      <c r="E136" s="306"/>
      <c r="F136" s="369" t="s">
        <v>1805</v>
      </c>
      <c r="G136" s="568">
        <v>316320</v>
      </c>
      <c r="H136" s="283">
        <v>603677</v>
      </c>
      <c r="I136" s="283">
        <f t="shared" si="7"/>
        <v>-287357</v>
      </c>
      <c r="J136" s="283">
        <v>586219</v>
      </c>
      <c r="K136" s="337">
        <f t="shared" si="8"/>
        <v>17458</v>
      </c>
      <c r="P136" s="119"/>
      <c r="R136" s="119"/>
    </row>
    <row r="137" spans="1:19" s="128" customFormat="1" ht="15.4" customHeight="1">
      <c r="A137" s="280">
        <v>68025</v>
      </c>
      <c r="B137" s="280">
        <v>1</v>
      </c>
      <c r="C137" s="280">
        <v>2</v>
      </c>
      <c r="D137" s="280">
        <v>6</v>
      </c>
      <c r="E137" s="280"/>
      <c r="F137" s="281" t="s">
        <v>1806</v>
      </c>
      <c r="G137" s="559">
        <v>0</v>
      </c>
      <c r="H137" s="283">
        <v>1877</v>
      </c>
      <c r="I137" s="283">
        <f t="shared" si="7"/>
        <v>-1877</v>
      </c>
      <c r="J137" s="283">
        <v>7518</v>
      </c>
      <c r="K137" s="337">
        <f t="shared" si="8"/>
        <v>-5641</v>
      </c>
      <c r="P137" s="119"/>
      <c r="R137" s="119"/>
    </row>
    <row r="138" spans="1:19" s="128" customFormat="1" ht="15.4" customHeight="1">
      <c r="A138" s="280">
        <v>68026</v>
      </c>
      <c r="B138" s="280">
        <v>1</v>
      </c>
      <c r="C138" s="280">
        <v>2</v>
      </c>
      <c r="D138" s="280">
        <v>6</v>
      </c>
      <c r="E138" s="280"/>
      <c r="F138" s="365" t="s">
        <v>1807</v>
      </c>
      <c r="G138" s="568">
        <v>364726</v>
      </c>
      <c r="H138" s="568">
        <v>364726</v>
      </c>
      <c r="I138" s="559">
        <f>G138-H138</f>
        <v>0</v>
      </c>
      <c r="J138" s="568">
        <v>211517</v>
      </c>
      <c r="K138" s="337"/>
      <c r="P138" s="119"/>
      <c r="R138" s="119"/>
    </row>
    <row r="139" spans="1:19" s="128" customFormat="1" ht="30" customHeight="1">
      <c r="A139" s="306">
        <v>68027</v>
      </c>
      <c r="B139" s="306">
        <v>1</v>
      </c>
      <c r="C139" s="306">
        <v>2</v>
      </c>
      <c r="D139" s="306">
        <v>6</v>
      </c>
      <c r="E139" s="306"/>
      <c r="F139" s="369" t="s">
        <v>1808</v>
      </c>
      <c r="G139" s="283">
        <v>27828</v>
      </c>
      <c r="H139" s="283">
        <v>14886</v>
      </c>
      <c r="I139" s="283">
        <f t="shared" si="7"/>
        <v>12942</v>
      </c>
      <c r="J139" s="568">
        <v>84817</v>
      </c>
      <c r="K139" s="337"/>
      <c r="P139" s="119"/>
      <c r="R139" s="119"/>
    </row>
    <row r="140" spans="1:19" s="119" customFormat="1" ht="15.4" customHeight="1">
      <c r="A140" s="282"/>
      <c r="B140" s="282">
        <v>2</v>
      </c>
      <c r="C140" s="282">
        <v>2</v>
      </c>
      <c r="D140" s="282">
        <v>6</v>
      </c>
      <c r="E140" s="280">
        <v>622</v>
      </c>
      <c r="F140" s="123" t="s">
        <v>919</v>
      </c>
      <c r="G140" s="488">
        <f>SUM(G141:G176)</f>
        <v>28039864</v>
      </c>
      <c r="H140" s="488">
        <f>SUM(H141:H176)</f>
        <v>31666145</v>
      </c>
      <c r="I140" s="488">
        <f>G140-H140</f>
        <v>-3626281</v>
      </c>
      <c r="J140" s="488">
        <f>SUM(J141:J176)</f>
        <v>28001826</v>
      </c>
      <c r="K140" s="337">
        <f t="shared" ref="K140:K162" si="9">H140-J140</f>
        <v>3664319</v>
      </c>
      <c r="S140" s="128"/>
    </row>
    <row r="141" spans="1:19" s="128" customFormat="1" ht="15.4" customHeight="1">
      <c r="A141" s="280">
        <v>66011</v>
      </c>
      <c r="B141" s="280">
        <v>2</v>
      </c>
      <c r="C141" s="280">
        <v>2</v>
      </c>
      <c r="D141" s="280">
        <v>6</v>
      </c>
      <c r="E141" s="280">
        <v>62266011</v>
      </c>
      <c r="F141" s="281" t="s">
        <v>921</v>
      </c>
      <c r="G141" s="568">
        <v>2825510</v>
      </c>
      <c r="H141" s="568">
        <v>3043648</v>
      </c>
      <c r="I141" s="568">
        <f t="shared" si="7"/>
        <v>-218138</v>
      </c>
      <c r="J141" s="568">
        <v>3644952</v>
      </c>
      <c r="K141" s="337">
        <f t="shared" si="9"/>
        <v>-601304</v>
      </c>
      <c r="P141" s="119"/>
      <c r="R141" s="119"/>
    </row>
    <row r="142" spans="1:19" s="128" customFormat="1" ht="15.4" customHeight="1">
      <c r="A142" s="280">
        <v>66021</v>
      </c>
      <c r="B142" s="280">
        <v>2</v>
      </c>
      <c r="C142" s="280">
        <v>2</v>
      </c>
      <c r="D142" s="280">
        <v>6</v>
      </c>
      <c r="E142" s="280">
        <v>62266021</v>
      </c>
      <c r="F142" s="281" t="s">
        <v>1809</v>
      </c>
      <c r="G142" s="568">
        <v>534</v>
      </c>
      <c r="H142" s="568">
        <v>367</v>
      </c>
      <c r="I142" s="568">
        <f t="shared" si="7"/>
        <v>167</v>
      </c>
      <c r="J142" s="559">
        <v>0</v>
      </c>
      <c r="K142" s="337">
        <f t="shared" si="9"/>
        <v>367</v>
      </c>
      <c r="P142" s="119"/>
      <c r="R142" s="119"/>
    </row>
    <row r="143" spans="1:19" s="128" customFormat="1" ht="15.4" hidden="1" customHeight="1">
      <c r="A143" s="280">
        <v>66031</v>
      </c>
      <c r="B143" s="280">
        <v>2</v>
      </c>
      <c r="C143" s="280">
        <v>2</v>
      </c>
      <c r="D143" s="280">
        <v>6</v>
      </c>
      <c r="E143" s="280"/>
      <c r="F143" s="281" t="s">
        <v>925</v>
      </c>
      <c r="G143" s="568"/>
      <c r="H143" s="568"/>
      <c r="I143" s="568">
        <f t="shared" si="7"/>
        <v>0</v>
      </c>
      <c r="J143" s="568">
        <v>0</v>
      </c>
      <c r="K143" s="337"/>
      <c r="P143" s="119"/>
      <c r="R143" s="119"/>
    </row>
    <row r="144" spans="1:19" s="128" customFormat="1" ht="15.4" customHeight="1">
      <c r="A144" s="280">
        <v>66032</v>
      </c>
      <c r="B144" s="280">
        <v>2</v>
      </c>
      <c r="C144" s="280">
        <v>2</v>
      </c>
      <c r="D144" s="280">
        <v>6</v>
      </c>
      <c r="E144" s="280">
        <v>62266032</v>
      </c>
      <c r="F144" s="281" t="s">
        <v>927</v>
      </c>
      <c r="G144" s="568">
        <v>21019</v>
      </c>
      <c r="H144" s="568">
        <v>18452</v>
      </c>
      <c r="I144" s="283">
        <f t="shared" si="7"/>
        <v>2567</v>
      </c>
      <c r="J144" s="283">
        <v>16427</v>
      </c>
      <c r="K144" s="337">
        <f t="shared" si="9"/>
        <v>2025</v>
      </c>
      <c r="P144" s="119"/>
      <c r="R144" s="119"/>
    </row>
    <row r="145" spans="1:18" s="128" customFormat="1" ht="15.4" customHeight="1">
      <c r="A145" s="280">
        <v>66034</v>
      </c>
      <c r="B145" s="280">
        <v>2</v>
      </c>
      <c r="C145" s="280">
        <v>2</v>
      </c>
      <c r="D145" s="280">
        <v>6</v>
      </c>
      <c r="E145" s="280">
        <v>62266034</v>
      </c>
      <c r="F145" s="281" t="s">
        <v>1810</v>
      </c>
      <c r="G145" s="568">
        <v>981271</v>
      </c>
      <c r="H145" s="568">
        <v>1024542</v>
      </c>
      <c r="I145" s="283">
        <f t="shared" si="7"/>
        <v>-43271</v>
      </c>
      <c r="J145" s="283">
        <v>754859</v>
      </c>
      <c r="K145" s="337">
        <f t="shared" si="9"/>
        <v>269683</v>
      </c>
      <c r="P145" s="119"/>
      <c r="R145" s="119"/>
    </row>
    <row r="146" spans="1:18" s="128" customFormat="1" ht="15.4" customHeight="1">
      <c r="A146" s="280">
        <v>66035</v>
      </c>
      <c r="B146" s="280">
        <v>2</v>
      </c>
      <c r="C146" s="280">
        <v>2</v>
      </c>
      <c r="D146" s="280">
        <v>6</v>
      </c>
      <c r="E146" s="280"/>
      <c r="F146" s="281" t="s">
        <v>1811</v>
      </c>
      <c r="G146" s="568">
        <v>758606</v>
      </c>
      <c r="H146" s="568">
        <v>755701</v>
      </c>
      <c r="I146" s="283">
        <f t="shared" si="7"/>
        <v>2905</v>
      </c>
      <c r="J146" s="283">
        <v>925626</v>
      </c>
      <c r="K146" s="337">
        <f t="shared" si="9"/>
        <v>-169925</v>
      </c>
      <c r="P146" s="119"/>
      <c r="R146" s="119"/>
    </row>
    <row r="147" spans="1:18" s="128" customFormat="1" ht="30" customHeight="1">
      <c r="A147" s="306">
        <v>66036</v>
      </c>
      <c r="B147" s="306">
        <v>2</v>
      </c>
      <c r="C147" s="306">
        <v>2</v>
      </c>
      <c r="D147" s="306">
        <v>6</v>
      </c>
      <c r="E147" s="280"/>
      <c r="F147" s="369" t="s">
        <v>1812</v>
      </c>
      <c r="G147" s="568">
        <v>2329324</v>
      </c>
      <c r="H147" s="568">
        <v>2619568</v>
      </c>
      <c r="I147" s="283">
        <f t="shared" si="7"/>
        <v>-290244</v>
      </c>
      <c r="J147" s="283">
        <v>2620131</v>
      </c>
      <c r="K147" s="337">
        <f t="shared" si="9"/>
        <v>-563</v>
      </c>
      <c r="P147" s="119"/>
      <c r="R147" s="119"/>
    </row>
    <row r="148" spans="1:18" s="128" customFormat="1" ht="15.4" customHeight="1">
      <c r="A148" s="280">
        <v>66037</v>
      </c>
      <c r="B148" s="280">
        <v>2</v>
      </c>
      <c r="C148" s="280">
        <v>2</v>
      </c>
      <c r="D148" s="280">
        <v>6</v>
      </c>
      <c r="E148" s="280"/>
      <c r="F148" s="281" t="s">
        <v>1813</v>
      </c>
      <c r="G148" s="568">
        <v>9303162</v>
      </c>
      <c r="H148" s="568">
        <v>10188355</v>
      </c>
      <c r="I148" s="283">
        <f t="shared" si="7"/>
        <v>-885193</v>
      </c>
      <c r="J148" s="283">
        <v>8960302</v>
      </c>
      <c r="K148" s="337">
        <f t="shared" si="9"/>
        <v>1228053</v>
      </c>
      <c r="P148" s="119"/>
      <c r="R148" s="119"/>
    </row>
    <row r="149" spans="1:18" s="128" customFormat="1" ht="15.4" customHeight="1">
      <c r="A149" s="280">
        <v>66038</v>
      </c>
      <c r="B149" s="280">
        <v>2</v>
      </c>
      <c r="C149" s="280">
        <v>2</v>
      </c>
      <c r="D149" s="280">
        <v>6</v>
      </c>
      <c r="E149" s="280"/>
      <c r="F149" s="281" t="s">
        <v>1814</v>
      </c>
      <c r="G149" s="568">
        <v>5060</v>
      </c>
      <c r="H149" s="568">
        <v>84734</v>
      </c>
      <c r="I149" s="283">
        <f t="shared" si="7"/>
        <v>-79674</v>
      </c>
      <c r="J149" s="283">
        <v>39753</v>
      </c>
      <c r="K149" s="337">
        <f t="shared" si="9"/>
        <v>44981</v>
      </c>
      <c r="P149" s="119"/>
      <c r="R149" s="119"/>
    </row>
    <row r="150" spans="1:18" s="128" customFormat="1" ht="15.4" customHeight="1">
      <c r="A150" s="280">
        <v>66041</v>
      </c>
      <c r="B150" s="280">
        <v>2</v>
      </c>
      <c r="C150" s="280">
        <v>2</v>
      </c>
      <c r="D150" s="280">
        <v>6</v>
      </c>
      <c r="E150" s="280">
        <v>62266041</v>
      </c>
      <c r="F150" s="281" t="s">
        <v>1815</v>
      </c>
      <c r="G150" s="568">
        <v>43190</v>
      </c>
      <c r="H150" s="568">
        <v>20595</v>
      </c>
      <c r="I150" s="283">
        <f t="shared" si="7"/>
        <v>22595</v>
      </c>
      <c r="J150" s="283">
        <v>136062</v>
      </c>
      <c r="K150" s="337">
        <f t="shared" si="9"/>
        <v>-115467</v>
      </c>
      <c r="P150" s="119"/>
      <c r="R150" s="119"/>
    </row>
    <row r="151" spans="1:18" s="128" customFormat="1" ht="15.4" customHeight="1">
      <c r="A151" s="280">
        <v>66042</v>
      </c>
      <c r="B151" s="280">
        <v>2</v>
      </c>
      <c r="C151" s="280">
        <v>2</v>
      </c>
      <c r="D151" s="280">
        <v>6</v>
      </c>
      <c r="E151" s="280">
        <v>62266042</v>
      </c>
      <c r="F151" s="281" t="s">
        <v>1816</v>
      </c>
      <c r="G151" s="568">
        <v>1322878</v>
      </c>
      <c r="H151" s="568">
        <v>1178800</v>
      </c>
      <c r="I151" s="283">
        <f t="shared" si="7"/>
        <v>144078</v>
      </c>
      <c r="J151" s="283">
        <v>1100267</v>
      </c>
      <c r="K151" s="337">
        <f t="shared" si="9"/>
        <v>78533</v>
      </c>
      <c r="P151" s="119"/>
      <c r="R151" s="119"/>
    </row>
    <row r="152" spans="1:18" s="128" customFormat="1" ht="15.4" customHeight="1">
      <c r="A152" s="280">
        <v>66043</v>
      </c>
      <c r="B152" s="280">
        <v>2</v>
      </c>
      <c r="C152" s="280">
        <v>2</v>
      </c>
      <c r="D152" s="280">
        <v>6</v>
      </c>
      <c r="E152" s="280">
        <v>62266043</v>
      </c>
      <c r="F152" s="281" t="s">
        <v>1817</v>
      </c>
      <c r="G152" s="568">
        <v>588022</v>
      </c>
      <c r="H152" s="568">
        <v>543485</v>
      </c>
      <c r="I152" s="283">
        <f t="shared" ref="I152:I284" si="10">G152-H152</f>
        <v>44537</v>
      </c>
      <c r="J152" s="283">
        <v>339656</v>
      </c>
      <c r="K152" s="337">
        <f t="shared" si="9"/>
        <v>203829</v>
      </c>
      <c r="P152" s="119"/>
      <c r="R152" s="119"/>
    </row>
    <row r="153" spans="1:18" s="128" customFormat="1" ht="15.4" customHeight="1">
      <c r="A153" s="280">
        <v>66044</v>
      </c>
      <c r="B153" s="280">
        <v>2</v>
      </c>
      <c r="C153" s="280">
        <v>2</v>
      </c>
      <c r="D153" s="280">
        <v>6</v>
      </c>
      <c r="E153" s="280">
        <v>62266044</v>
      </c>
      <c r="F153" s="365" t="s">
        <v>1818</v>
      </c>
      <c r="G153" s="568">
        <v>467690</v>
      </c>
      <c r="H153" s="568">
        <v>512798</v>
      </c>
      <c r="I153" s="283">
        <f t="shared" si="10"/>
        <v>-45108</v>
      </c>
      <c r="J153" s="283">
        <v>362446</v>
      </c>
      <c r="K153" s="337">
        <f t="shared" si="9"/>
        <v>150352</v>
      </c>
      <c r="P153" s="119"/>
      <c r="R153" s="119"/>
    </row>
    <row r="154" spans="1:18" s="128" customFormat="1" ht="15.4" customHeight="1">
      <c r="A154" s="280">
        <v>66045</v>
      </c>
      <c r="B154" s="280">
        <v>2</v>
      </c>
      <c r="C154" s="280">
        <v>2</v>
      </c>
      <c r="D154" s="280">
        <v>6</v>
      </c>
      <c r="E154" s="280">
        <v>62266045</v>
      </c>
      <c r="F154" s="281" t="s">
        <v>1819</v>
      </c>
      <c r="G154" s="568">
        <v>67826</v>
      </c>
      <c r="H154" s="568">
        <v>167344</v>
      </c>
      <c r="I154" s="283">
        <f t="shared" si="10"/>
        <v>-99518</v>
      </c>
      <c r="J154" s="283">
        <v>123071</v>
      </c>
      <c r="K154" s="337">
        <f t="shared" si="9"/>
        <v>44273</v>
      </c>
      <c r="P154" s="119"/>
      <c r="R154" s="119"/>
    </row>
    <row r="155" spans="1:18" s="128" customFormat="1" ht="15.4" customHeight="1">
      <c r="A155" s="280">
        <v>66046</v>
      </c>
      <c r="B155" s="280">
        <v>2</v>
      </c>
      <c r="C155" s="280">
        <v>2</v>
      </c>
      <c r="D155" s="280">
        <v>6</v>
      </c>
      <c r="E155" s="280">
        <v>62266046</v>
      </c>
      <c r="F155" s="281" t="s">
        <v>1820</v>
      </c>
      <c r="G155" s="568">
        <v>1088003</v>
      </c>
      <c r="H155" s="568">
        <v>1273873</v>
      </c>
      <c r="I155" s="283">
        <f t="shared" si="10"/>
        <v>-185870</v>
      </c>
      <c r="J155" s="283">
        <v>919148</v>
      </c>
      <c r="K155" s="337">
        <f t="shared" si="9"/>
        <v>354725</v>
      </c>
      <c r="P155" s="119"/>
      <c r="R155" s="119"/>
    </row>
    <row r="156" spans="1:18" s="128" customFormat="1" ht="30" customHeight="1">
      <c r="A156" s="306">
        <v>66047</v>
      </c>
      <c r="B156" s="306">
        <v>2</v>
      </c>
      <c r="C156" s="306">
        <v>2</v>
      </c>
      <c r="D156" s="306">
        <v>6</v>
      </c>
      <c r="E156" s="280">
        <v>62266047</v>
      </c>
      <c r="F156" s="369" t="s">
        <v>1821</v>
      </c>
      <c r="G156" s="568">
        <v>134421</v>
      </c>
      <c r="H156" s="568">
        <v>104196</v>
      </c>
      <c r="I156" s="283">
        <f t="shared" si="10"/>
        <v>30225</v>
      </c>
      <c r="J156" s="283">
        <v>10553</v>
      </c>
      <c r="K156" s="337">
        <f t="shared" si="9"/>
        <v>93643</v>
      </c>
      <c r="P156" s="119"/>
      <c r="R156" s="119"/>
    </row>
    <row r="157" spans="1:18" s="128" customFormat="1" ht="30" customHeight="1">
      <c r="A157" s="306">
        <v>66048</v>
      </c>
      <c r="B157" s="306">
        <v>2</v>
      </c>
      <c r="C157" s="306">
        <v>2</v>
      </c>
      <c r="D157" s="306">
        <v>6</v>
      </c>
      <c r="E157" s="306">
        <v>62266048</v>
      </c>
      <c r="F157" s="369" t="s">
        <v>1822</v>
      </c>
      <c r="G157" s="568">
        <v>3238802</v>
      </c>
      <c r="H157" s="568">
        <v>4981125</v>
      </c>
      <c r="I157" s="283">
        <f t="shared" si="10"/>
        <v>-1742323</v>
      </c>
      <c r="J157" s="283">
        <v>3249807</v>
      </c>
      <c r="K157" s="337">
        <f t="shared" si="9"/>
        <v>1731318</v>
      </c>
      <c r="P157" s="119"/>
      <c r="R157" s="119"/>
    </row>
    <row r="158" spans="1:18" s="128" customFormat="1" ht="15.4" customHeight="1">
      <c r="A158" s="280">
        <v>66049</v>
      </c>
      <c r="B158" s="280">
        <v>2</v>
      </c>
      <c r="C158" s="280">
        <v>2</v>
      </c>
      <c r="D158" s="280">
        <v>6</v>
      </c>
      <c r="E158" s="280">
        <v>62266049</v>
      </c>
      <c r="F158" s="281" t="s">
        <v>947</v>
      </c>
      <c r="G158" s="568">
        <v>3000</v>
      </c>
      <c r="H158" s="559">
        <v>0</v>
      </c>
      <c r="I158" s="283">
        <f t="shared" si="10"/>
        <v>3000</v>
      </c>
      <c r="J158" s="559">
        <v>0</v>
      </c>
      <c r="K158" s="337">
        <f t="shared" si="9"/>
        <v>0</v>
      </c>
      <c r="P158" s="119"/>
      <c r="R158" s="119"/>
    </row>
    <row r="159" spans="1:18" s="128" customFormat="1" ht="15.4" hidden="1" customHeight="1">
      <c r="A159" s="280">
        <v>66050</v>
      </c>
      <c r="B159" s="280">
        <v>2</v>
      </c>
      <c r="C159" s="280">
        <v>2</v>
      </c>
      <c r="D159" s="280">
        <v>6</v>
      </c>
      <c r="E159" s="280">
        <v>62266050</v>
      </c>
      <c r="F159" s="281" t="s">
        <v>1823</v>
      </c>
      <c r="G159" s="568"/>
      <c r="H159" s="559"/>
      <c r="I159" s="283">
        <f t="shared" si="10"/>
        <v>0</v>
      </c>
      <c r="J159" s="568">
        <v>0</v>
      </c>
      <c r="K159" s="337">
        <f t="shared" si="9"/>
        <v>0</v>
      </c>
      <c r="P159" s="119"/>
      <c r="R159" s="119"/>
    </row>
    <row r="160" spans="1:18" s="128" customFormat="1" ht="15.4" customHeight="1">
      <c r="A160" s="280">
        <v>66051</v>
      </c>
      <c r="B160" s="280">
        <v>2</v>
      </c>
      <c r="C160" s="280">
        <v>2</v>
      </c>
      <c r="D160" s="280">
        <v>6</v>
      </c>
      <c r="E160" s="280">
        <v>62266051</v>
      </c>
      <c r="F160" s="281" t="s">
        <v>1824</v>
      </c>
      <c r="G160" s="568">
        <v>200</v>
      </c>
      <c r="H160" s="559">
        <v>0</v>
      </c>
      <c r="I160" s="283">
        <f t="shared" si="10"/>
        <v>200</v>
      </c>
      <c r="J160" s="559">
        <v>0</v>
      </c>
      <c r="K160" s="337">
        <f t="shared" si="9"/>
        <v>0</v>
      </c>
      <c r="P160" s="119"/>
      <c r="R160" s="119"/>
    </row>
    <row r="161" spans="1:18" s="128" customFormat="1" ht="30" customHeight="1">
      <c r="A161" s="306">
        <v>66052</v>
      </c>
      <c r="B161" s="306">
        <v>2</v>
      </c>
      <c r="C161" s="306">
        <v>2</v>
      </c>
      <c r="D161" s="306">
        <v>6</v>
      </c>
      <c r="E161" s="306"/>
      <c r="F161" s="369" t="s">
        <v>1825</v>
      </c>
      <c r="G161" s="559">
        <v>0</v>
      </c>
      <c r="H161" s="559">
        <v>235486</v>
      </c>
      <c r="I161" s="283">
        <f t="shared" si="10"/>
        <v>-235486</v>
      </c>
      <c r="J161" s="559">
        <v>310550</v>
      </c>
      <c r="K161" s="337">
        <f t="shared" si="9"/>
        <v>-75064</v>
      </c>
      <c r="P161" s="119"/>
      <c r="R161" s="119"/>
    </row>
    <row r="162" spans="1:18" s="128" customFormat="1" ht="30" customHeight="1">
      <c r="A162" s="306">
        <v>66053</v>
      </c>
      <c r="B162" s="306">
        <v>2</v>
      </c>
      <c r="C162" s="306">
        <v>2</v>
      </c>
      <c r="D162" s="306">
        <v>6</v>
      </c>
      <c r="E162" s="306"/>
      <c r="F162" s="369" t="s">
        <v>1826</v>
      </c>
      <c r="G162" s="559">
        <v>9147</v>
      </c>
      <c r="H162" s="559">
        <v>6058</v>
      </c>
      <c r="I162" s="283">
        <f t="shared" si="10"/>
        <v>3089</v>
      </c>
      <c r="J162" s="559">
        <v>5734</v>
      </c>
      <c r="K162" s="337">
        <f t="shared" si="9"/>
        <v>324</v>
      </c>
      <c r="P162" s="119"/>
      <c r="R162" s="119"/>
    </row>
    <row r="163" spans="1:18" s="128" customFormat="1" ht="15.4" customHeight="1">
      <c r="A163" s="306">
        <v>66054</v>
      </c>
      <c r="B163" s="306">
        <v>2</v>
      </c>
      <c r="C163" s="306">
        <v>2</v>
      </c>
      <c r="D163" s="306">
        <v>6</v>
      </c>
      <c r="E163" s="280"/>
      <c r="F163" s="369" t="s">
        <v>2530</v>
      </c>
      <c r="G163" s="568">
        <v>5832</v>
      </c>
      <c r="H163" s="568">
        <v>6559</v>
      </c>
      <c r="I163" s="283">
        <f t="shared" si="10"/>
        <v>-727</v>
      </c>
      <c r="J163" s="283">
        <v>2245</v>
      </c>
      <c r="K163" s="337"/>
      <c r="P163" s="119"/>
      <c r="R163" s="119"/>
    </row>
    <row r="164" spans="1:18" s="128" customFormat="1" ht="15.4" customHeight="1">
      <c r="A164" s="280">
        <v>66055</v>
      </c>
      <c r="B164" s="280">
        <v>2</v>
      </c>
      <c r="C164" s="280">
        <v>2</v>
      </c>
      <c r="D164" s="280">
        <v>6</v>
      </c>
      <c r="E164" s="280"/>
      <c r="F164" s="365" t="s">
        <v>2531</v>
      </c>
      <c r="G164" s="568">
        <v>825842</v>
      </c>
      <c r="H164" s="568">
        <v>517135</v>
      </c>
      <c r="I164" s="283">
        <f t="shared" si="10"/>
        <v>308707</v>
      </c>
      <c r="J164" s="283">
        <v>650672</v>
      </c>
      <c r="K164" s="337">
        <f t="shared" ref="K164:K169" si="11">H164-J164</f>
        <v>-133537</v>
      </c>
      <c r="P164" s="119"/>
      <c r="R164" s="119"/>
    </row>
    <row r="165" spans="1:18" s="128" customFormat="1" ht="15.4" customHeight="1">
      <c r="A165" s="280">
        <v>66056</v>
      </c>
      <c r="B165" s="280">
        <v>2</v>
      </c>
      <c r="C165" s="280">
        <v>2</v>
      </c>
      <c r="D165" s="280">
        <v>6</v>
      </c>
      <c r="E165" s="280"/>
      <c r="F165" s="365" t="s">
        <v>2532</v>
      </c>
      <c r="G165" s="568">
        <v>1530917</v>
      </c>
      <c r="H165" s="568">
        <v>1777275</v>
      </c>
      <c r="I165" s="283">
        <f t="shared" ref="I165:I171" si="12">G165-H165</f>
        <v>-246358</v>
      </c>
      <c r="J165" s="283">
        <v>1507507</v>
      </c>
      <c r="K165" s="337">
        <f t="shared" si="11"/>
        <v>269768</v>
      </c>
      <c r="P165" s="119"/>
      <c r="R165" s="119"/>
    </row>
    <row r="166" spans="1:18" s="128" customFormat="1" ht="15.4" customHeight="1">
      <c r="A166" s="280">
        <v>66057</v>
      </c>
      <c r="B166" s="280">
        <v>2</v>
      </c>
      <c r="C166" s="280">
        <v>2</v>
      </c>
      <c r="D166" s="280">
        <v>6</v>
      </c>
      <c r="E166" s="280"/>
      <c r="F166" s="365" t="s">
        <v>2533</v>
      </c>
      <c r="G166" s="568">
        <v>54449</v>
      </c>
      <c r="H166" s="568">
        <v>50079</v>
      </c>
      <c r="I166" s="283">
        <f t="shared" si="12"/>
        <v>4370</v>
      </c>
      <c r="J166" s="283">
        <v>830</v>
      </c>
      <c r="K166" s="337">
        <f t="shared" si="11"/>
        <v>49249</v>
      </c>
      <c r="P166" s="119"/>
      <c r="R166" s="119"/>
    </row>
    <row r="167" spans="1:18" s="128" customFormat="1" ht="15.4" customHeight="1">
      <c r="A167" s="280">
        <v>66058</v>
      </c>
      <c r="B167" s="280">
        <v>2</v>
      </c>
      <c r="C167" s="280">
        <v>2</v>
      </c>
      <c r="D167" s="280">
        <v>6</v>
      </c>
      <c r="E167" s="280"/>
      <c r="F167" s="365" t="s">
        <v>2534</v>
      </c>
      <c r="G167" s="568">
        <v>5822</v>
      </c>
      <c r="H167" s="568">
        <v>5575</v>
      </c>
      <c r="I167" s="568">
        <f t="shared" si="12"/>
        <v>247</v>
      </c>
      <c r="J167" s="283">
        <v>5637</v>
      </c>
      <c r="K167" s="337">
        <f t="shared" si="11"/>
        <v>-62</v>
      </c>
      <c r="P167" s="119"/>
      <c r="R167" s="119"/>
    </row>
    <row r="168" spans="1:18" s="128" customFormat="1" ht="15.4" customHeight="1">
      <c r="A168" s="280">
        <v>66059</v>
      </c>
      <c r="B168" s="280">
        <v>2</v>
      </c>
      <c r="C168" s="280">
        <v>2</v>
      </c>
      <c r="D168" s="280">
        <v>6</v>
      </c>
      <c r="E168" s="280"/>
      <c r="F168" s="365" t="s">
        <v>2535</v>
      </c>
      <c r="G168" s="568">
        <v>298213</v>
      </c>
      <c r="H168" s="568">
        <v>297824</v>
      </c>
      <c r="I168" s="283">
        <f t="shared" si="12"/>
        <v>389</v>
      </c>
      <c r="J168" s="283">
        <v>178785</v>
      </c>
      <c r="K168" s="337">
        <f t="shared" si="11"/>
        <v>119039</v>
      </c>
      <c r="P168" s="119"/>
      <c r="R168" s="119"/>
    </row>
    <row r="169" spans="1:18" s="128" customFormat="1" ht="30" customHeight="1">
      <c r="A169" s="306">
        <v>66061</v>
      </c>
      <c r="B169" s="306">
        <v>2</v>
      </c>
      <c r="C169" s="306">
        <v>2</v>
      </c>
      <c r="D169" s="306">
        <v>6</v>
      </c>
      <c r="E169" s="306"/>
      <c r="F169" s="369" t="s">
        <v>2536</v>
      </c>
      <c r="G169" s="283">
        <v>99005</v>
      </c>
      <c r="H169" s="283">
        <v>94630</v>
      </c>
      <c r="I169" s="283">
        <f t="shared" si="12"/>
        <v>4375</v>
      </c>
      <c r="J169" s="283">
        <v>74139</v>
      </c>
      <c r="K169" s="337">
        <f t="shared" si="11"/>
        <v>20491</v>
      </c>
      <c r="P169" s="119"/>
      <c r="R169" s="119"/>
    </row>
    <row r="170" spans="1:18" s="128" customFormat="1" ht="15.4" customHeight="1">
      <c r="A170" s="280">
        <v>66062</v>
      </c>
      <c r="B170" s="280">
        <v>2</v>
      </c>
      <c r="C170" s="280">
        <v>2</v>
      </c>
      <c r="D170" s="280">
        <v>6</v>
      </c>
      <c r="E170" s="280"/>
      <c r="F170" s="365" t="s">
        <v>2537</v>
      </c>
      <c r="G170" s="568">
        <v>2293</v>
      </c>
      <c r="H170" s="568">
        <v>2290</v>
      </c>
      <c r="I170" s="283">
        <f t="shared" si="12"/>
        <v>3</v>
      </c>
      <c r="J170" s="283">
        <v>1319</v>
      </c>
      <c r="K170" s="337"/>
      <c r="P170" s="119"/>
      <c r="R170" s="119"/>
    </row>
    <row r="171" spans="1:18" s="128" customFormat="1" ht="30" customHeight="1">
      <c r="A171" s="306">
        <v>66063</v>
      </c>
      <c r="B171" s="306">
        <v>2</v>
      </c>
      <c r="C171" s="306">
        <v>2</v>
      </c>
      <c r="D171" s="306">
        <v>6</v>
      </c>
      <c r="E171" s="306"/>
      <c r="F171" s="369" t="s">
        <v>2594</v>
      </c>
      <c r="G171" s="559">
        <v>0</v>
      </c>
      <c r="H171" s="568">
        <v>25967</v>
      </c>
      <c r="I171" s="283">
        <f t="shared" si="12"/>
        <v>-25967</v>
      </c>
      <c r="J171" s="559">
        <v>0</v>
      </c>
      <c r="K171" s="337"/>
      <c r="P171" s="119"/>
      <c r="R171" s="119"/>
    </row>
    <row r="172" spans="1:18" s="128" customFormat="1" ht="15.4" customHeight="1">
      <c r="A172" s="280">
        <v>67011</v>
      </c>
      <c r="B172" s="280">
        <v>2</v>
      </c>
      <c r="C172" s="280">
        <v>2</v>
      </c>
      <c r="D172" s="280">
        <v>6</v>
      </c>
      <c r="E172" s="280">
        <v>62267011</v>
      </c>
      <c r="F172" s="281" t="s">
        <v>1827</v>
      </c>
      <c r="G172" s="568">
        <v>134176</v>
      </c>
      <c r="H172" s="568">
        <v>132534</v>
      </c>
      <c r="I172" s="283">
        <f t="shared" si="10"/>
        <v>1642</v>
      </c>
      <c r="J172" s="283">
        <v>138733</v>
      </c>
      <c r="K172" s="337">
        <f>H172-J172</f>
        <v>-6199</v>
      </c>
      <c r="P172" s="119"/>
      <c r="R172" s="119"/>
    </row>
    <row r="173" spans="1:18" s="128" customFormat="1" ht="15.4" customHeight="1">
      <c r="A173" s="280">
        <v>67013</v>
      </c>
      <c r="B173" s="280">
        <v>2</v>
      </c>
      <c r="C173" s="280">
        <v>2</v>
      </c>
      <c r="D173" s="280">
        <v>6</v>
      </c>
      <c r="E173" s="280">
        <v>62267013</v>
      </c>
      <c r="F173" s="281" t="s">
        <v>1828</v>
      </c>
      <c r="G173" s="568">
        <v>129138</v>
      </c>
      <c r="H173" s="568">
        <v>66258</v>
      </c>
      <c r="I173" s="283">
        <f t="shared" si="10"/>
        <v>62880</v>
      </c>
      <c r="J173" s="283">
        <v>124941</v>
      </c>
      <c r="K173" s="337">
        <f>H173-J173</f>
        <v>-58683</v>
      </c>
      <c r="P173" s="119"/>
      <c r="R173" s="119"/>
    </row>
    <row r="174" spans="1:18" s="128" customFormat="1" ht="15.4" customHeight="1">
      <c r="A174" s="280">
        <v>67033</v>
      </c>
      <c r="B174" s="280">
        <v>2</v>
      </c>
      <c r="C174" s="280">
        <v>2</v>
      </c>
      <c r="D174" s="280">
        <v>6</v>
      </c>
      <c r="E174" s="280"/>
      <c r="F174" s="281" t="s">
        <v>1829</v>
      </c>
      <c r="G174" s="568">
        <v>2100</v>
      </c>
      <c r="H174" s="568">
        <v>167043</v>
      </c>
      <c r="I174" s="283">
        <f t="shared" si="10"/>
        <v>-164943</v>
      </c>
      <c r="J174" s="283">
        <v>158848</v>
      </c>
      <c r="K174" s="337"/>
      <c r="P174" s="119"/>
      <c r="R174" s="119"/>
    </row>
    <row r="175" spans="1:18" s="128" customFormat="1" ht="15.4" customHeight="1">
      <c r="A175" s="280">
        <v>67041</v>
      </c>
      <c r="B175" s="280">
        <v>2</v>
      </c>
      <c r="C175" s="280">
        <v>2</v>
      </c>
      <c r="D175" s="280">
        <v>6</v>
      </c>
      <c r="E175" s="280"/>
      <c r="F175" s="281" t="s">
        <v>1830</v>
      </c>
      <c r="G175" s="568">
        <v>653003</v>
      </c>
      <c r="H175" s="568">
        <v>653003</v>
      </c>
      <c r="I175" s="559">
        <f t="shared" si="10"/>
        <v>0</v>
      </c>
      <c r="J175" s="283">
        <v>581072</v>
      </c>
      <c r="K175" s="337"/>
      <c r="P175" s="119"/>
      <c r="R175" s="119"/>
    </row>
    <row r="176" spans="1:18" s="128" customFormat="1" ht="15.4" customHeight="1">
      <c r="A176" s="280">
        <v>67042</v>
      </c>
      <c r="B176" s="280">
        <v>2</v>
      </c>
      <c r="C176" s="280">
        <v>2</v>
      </c>
      <c r="D176" s="280">
        <v>6</v>
      </c>
      <c r="E176" s="280"/>
      <c r="F176" s="281" t="s">
        <v>1831</v>
      </c>
      <c r="G176" s="568">
        <v>1111409</v>
      </c>
      <c r="H176" s="568">
        <v>1110846</v>
      </c>
      <c r="I176" s="283">
        <f t="shared" si="10"/>
        <v>563</v>
      </c>
      <c r="J176" s="283">
        <v>1057754</v>
      </c>
      <c r="K176" s="337">
        <f t="shared" ref="K176:K181" si="13">H176-J176</f>
        <v>53092</v>
      </c>
      <c r="P176" s="119"/>
      <c r="R176" s="119"/>
    </row>
    <row r="177" spans="1:19" s="119" customFormat="1" ht="15.4" customHeight="1">
      <c r="A177" s="282"/>
      <c r="B177" s="282">
        <v>3</v>
      </c>
      <c r="C177" s="282">
        <v>2</v>
      </c>
      <c r="D177" s="282">
        <v>6</v>
      </c>
      <c r="E177" s="280">
        <v>623</v>
      </c>
      <c r="F177" s="123" t="s">
        <v>951</v>
      </c>
      <c r="G177" s="488">
        <f>SUM(G178:G189)</f>
        <v>40162647</v>
      </c>
      <c r="H177" s="488">
        <f>SUM(H178:H189)</f>
        <v>46926390</v>
      </c>
      <c r="I177" s="488">
        <f>G177-H177</f>
        <v>-6763743</v>
      </c>
      <c r="J177" s="488">
        <f>SUM(J178:J189)</f>
        <v>52824572</v>
      </c>
      <c r="K177" s="337">
        <f t="shared" si="13"/>
        <v>-5898182</v>
      </c>
      <c r="S177" s="128"/>
    </row>
    <row r="178" spans="1:19" s="128" customFormat="1" ht="15.4" customHeight="1">
      <c r="A178" s="280">
        <v>69011</v>
      </c>
      <c r="B178" s="280">
        <v>3</v>
      </c>
      <c r="C178" s="280">
        <v>2</v>
      </c>
      <c r="D178" s="280">
        <v>6</v>
      </c>
      <c r="E178" s="280">
        <v>62369011</v>
      </c>
      <c r="F178" s="281" t="s">
        <v>953</v>
      </c>
      <c r="G178" s="283">
        <v>1290832</v>
      </c>
      <c r="H178" s="283">
        <v>1744957</v>
      </c>
      <c r="I178" s="283">
        <f t="shared" si="10"/>
        <v>-454125</v>
      </c>
      <c r="J178" s="283">
        <v>4123998</v>
      </c>
      <c r="K178" s="337">
        <f t="shared" si="13"/>
        <v>-2379041</v>
      </c>
      <c r="P178" s="119"/>
      <c r="R178" s="119"/>
    </row>
    <row r="179" spans="1:19" s="128" customFormat="1" ht="30" customHeight="1">
      <c r="A179" s="306">
        <v>69021</v>
      </c>
      <c r="B179" s="306">
        <v>3</v>
      </c>
      <c r="C179" s="306">
        <v>2</v>
      </c>
      <c r="D179" s="306">
        <v>6</v>
      </c>
      <c r="E179" s="306">
        <v>62369021</v>
      </c>
      <c r="F179" s="369" t="s">
        <v>1832</v>
      </c>
      <c r="G179" s="283">
        <v>17877671</v>
      </c>
      <c r="H179" s="283">
        <v>23879959</v>
      </c>
      <c r="I179" s="283">
        <f t="shared" si="10"/>
        <v>-6002288</v>
      </c>
      <c r="J179" s="283">
        <v>28355235</v>
      </c>
      <c r="K179" s="337">
        <f t="shared" si="13"/>
        <v>-4475276</v>
      </c>
      <c r="P179" s="119"/>
      <c r="R179" s="119"/>
    </row>
    <row r="180" spans="1:19" s="128" customFormat="1" ht="15.4" customHeight="1">
      <c r="A180" s="306">
        <v>69026</v>
      </c>
      <c r="B180" s="306">
        <v>3</v>
      </c>
      <c r="C180" s="306">
        <v>2</v>
      </c>
      <c r="D180" s="306">
        <v>6</v>
      </c>
      <c r="E180" s="306"/>
      <c r="F180" s="369" t="s">
        <v>957</v>
      </c>
      <c r="G180" s="559">
        <v>0</v>
      </c>
      <c r="H180" s="283">
        <v>7687</v>
      </c>
      <c r="I180" s="283">
        <f t="shared" si="10"/>
        <v>-7687</v>
      </c>
      <c r="J180" s="559">
        <v>0</v>
      </c>
      <c r="K180" s="337"/>
      <c r="P180" s="119"/>
      <c r="R180" s="119"/>
    </row>
    <row r="181" spans="1:19" s="128" customFormat="1" ht="30" customHeight="1">
      <c r="A181" s="306">
        <v>69027</v>
      </c>
      <c r="B181" s="306">
        <v>3</v>
      </c>
      <c r="C181" s="306">
        <v>2</v>
      </c>
      <c r="D181" s="306">
        <v>6</v>
      </c>
      <c r="E181" s="306"/>
      <c r="F181" s="369" t="s">
        <v>1833</v>
      </c>
      <c r="G181" s="283">
        <v>406420</v>
      </c>
      <c r="H181" s="283">
        <v>565048</v>
      </c>
      <c r="I181" s="283">
        <f t="shared" si="10"/>
        <v>-158628</v>
      </c>
      <c r="J181" s="283">
        <v>673297</v>
      </c>
      <c r="K181" s="337">
        <f t="shared" si="13"/>
        <v>-108249</v>
      </c>
      <c r="P181" s="119"/>
      <c r="R181" s="119"/>
    </row>
    <row r="182" spans="1:19" s="128" customFormat="1" ht="30" customHeight="1">
      <c r="A182" s="306">
        <v>69028</v>
      </c>
      <c r="B182" s="306">
        <v>3</v>
      </c>
      <c r="C182" s="306">
        <v>2</v>
      </c>
      <c r="D182" s="306">
        <v>6</v>
      </c>
      <c r="E182" s="306"/>
      <c r="F182" s="369" t="s">
        <v>2631</v>
      </c>
      <c r="G182" s="283">
        <v>155393</v>
      </c>
      <c r="H182" s="283">
        <v>129339</v>
      </c>
      <c r="I182" s="283">
        <f t="shared" si="10"/>
        <v>26054</v>
      </c>
      <c r="J182" s="283">
        <v>113416</v>
      </c>
      <c r="K182" s="337"/>
      <c r="P182" s="119"/>
      <c r="R182" s="119"/>
    </row>
    <row r="183" spans="1:19" s="128" customFormat="1" ht="15.4" customHeight="1">
      <c r="A183" s="280">
        <v>69031</v>
      </c>
      <c r="B183" s="280">
        <v>3</v>
      </c>
      <c r="C183" s="280">
        <v>2</v>
      </c>
      <c r="D183" s="280">
        <v>6</v>
      </c>
      <c r="E183" s="280">
        <v>62369031</v>
      </c>
      <c r="F183" s="281" t="s">
        <v>1834</v>
      </c>
      <c r="G183" s="283">
        <v>17075160</v>
      </c>
      <c r="H183" s="283">
        <v>17075253</v>
      </c>
      <c r="I183" s="283">
        <f t="shared" si="10"/>
        <v>-93</v>
      </c>
      <c r="J183" s="283">
        <v>16099748</v>
      </c>
      <c r="K183" s="337">
        <f>H183-J183</f>
        <v>975505</v>
      </c>
      <c r="P183" s="119"/>
      <c r="R183" s="119"/>
    </row>
    <row r="184" spans="1:19" s="128" customFormat="1" ht="27.6" customHeight="1">
      <c r="A184" s="306">
        <v>69032</v>
      </c>
      <c r="B184" s="306">
        <v>3</v>
      </c>
      <c r="C184" s="306">
        <v>2</v>
      </c>
      <c r="D184" s="306">
        <v>6</v>
      </c>
      <c r="E184" s="280"/>
      <c r="F184" s="369" t="s">
        <v>1835</v>
      </c>
      <c r="G184" s="283">
        <v>754488</v>
      </c>
      <c r="H184" s="283">
        <v>754488</v>
      </c>
      <c r="I184" s="559">
        <f>G184-H184</f>
        <v>0</v>
      </c>
      <c r="J184" s="283">
        <v>761332</v>
      </c>
      <c r="K184" s="337">
        <f>H184-J184</f>
        <v>-6844</v>
      </c>
      <c r="P184" s="119"/>
      <c r="R184" s="119"/>
    </row>
    <row r="185" spans="1:19" s="128" customFormat="1" ht="30" customHeight="1">
      <c r="A185" s="306">
        <v>69033</v>
      </c>
      <c r="B185" s="306">
        <v>3</v>
      </c>
      <c r="C185" s="306">
        <v>2</v>
      </c>
      <c r="D185" s="306">
        <v>6</v>
      </c>
      <c r="E185" s="306"/>
      <c r="F185" s="369" t="s">
        <v>1836</v>
      </c>
      <c r="G185" s="283">
        <v>1401391</v>
      </c>
      <c r="H185" s="283">
        <v>1401390</v>
      </c>
      <c r="I185" s="283">
        <f>G185-H185</f>
        <v>1</v>
      </c>
      <c r="J185" s="283">
        <v>1724346</v>
      </c>
      <c r="K185" s="337">
        <f>H185-J185</f>
        <v>-322956</v>
      </c>
      <c r="P185" s="119"/>
      <c r="R185" s="119"/>
    </row>
    <row r="186" spans="1:19" s="453" customFormat="1" ht="15.4" customHeight="1">
      <c r="A186" s="280">
        <v>69034</v>
      </c>
      <c r="B186" s="280">
        <v>3</v>
      </c>
      <c r="C186" s="280">
        <v>2</v>
      </c>
      <c r="D186" s="280">
        <v>6</v>
      </c>
      <c r="E186" s="280"/>
      <c r="F186" s="365" t="s">
        <v>2542</v>
      </c>
      <c r="G186" s="283">
        <v>780000</v>
      </c>
      <c r="H186" s="283">
        <v>780000</v>
      </c>
      <c r="I186" s="559">
        <f>G186-H186</f>
        <v>0</v>
      </c>
      <c r="J186" s="283">
        <v>490000</v>
      </c>
      <c r="K186" s="452"/>
      <c r="P186" s="454"/>
      <c r="R186" s="119"/>
      <c r="S186" s="128"/>
    </row>
    <row r="187" spans="1:19" s="128" customFormat="1" ht="15.4" customHeight="1">
      <c r="A187" s="280">
        <v>69035</v>
      </c>
      <c r="B187" s="280">
        <v>3</v>
      </c>
      <c r="C187" s="280">
        <v>2</v>
      </c>
      <c r="D187" s="280">
        <v>6</v>
      </c>
      <c r="E187" s="280"/>
      <c r="F187" s="365" t="s">
        <v>1837</v>
      </c>
      <c r="G187" s="283">
        <v>270522</v>
      </c>
      <c r="H187" s="283">
        <v>270521</v>
      </c>
      <c r="I187" s="568">
        <f>G187-H187</f>
        <v>1</v>
      </c>
      <c r="J187" s="283">
        <v>136623</v>
      </c>
      <c r="K187" s="337"/>
      <c r="P187" s="119"/>
      <c r="R187" s="119"/>
    </row>
    <row r="188" spans="1:19" s="128" customFormat="1" ht="30" customHeight="1">
      <c r="A188" s="306">
        <v>69038</v>
      </c>
      <c r="B188" s="306">
        <v>3</v>
      </c>
      <c r="C188" s="306">
        <v>2</v>
      </c>
      <c r="D188" s="306">
        <v>6</v>
      </c>
      <c r="E188" s="306"/>
      <c r="F188" s="369" t="s">
        <v>2632</v>
      </c>
      <c r="G188" s="559">
        <v>0</v>
      </c>
      <c r="H188" s="283">
        <v>177108</v>
      </c>
      <c r="I188" s="568">
        <f t="shared" si="10"/>
        <v>-177108</v>
      </c>
      <c r="J188" s="283">
        <v>195403</v>
      </c>
      <c r="K188" s="337">
        <f t="shared" ref="K188:K198" si="14">H188-J188</f>
        <v>-18295</v>
      </c>
      <c r="P188" s="119"/>
      <c r="R188" s="119"/>
    </row>
    <row r="189" spans="1:19" s="128" customFormat="1" ht="15.4" customHeight="1">
      <c r="A189" s="280">
        <v>69039</v>
      </c>
      <c r="B189" s="280">
        <v>3</v>
      </c>
      <c r="C189" s="280">
        <v>2</v>
      </c>
      <c r="D189" s="280">
        <v>6</v>
      </c>
      <c r="E189" s="280">
        <v>62369039</v>
      </c>
      <c r="F189" s="281" t="s">
        <v>959</v>
      </c>
      <c r="G189" s="283">
        <v>150770</v>
      </c>
      <c r="H189" s="283">
        <v>140640</v>
      </c>
      <c r="I189" s="283">
        <f t="shared" si="10"/>
        <v>10130</v>
      </c>
      <c r="J189" s="283">
        <v>151174</v>
      </c>
      <c r="K189" s="337">
        <f t="shared" si="14"/>
        <v>-10534</v>
      </c>
      <c r="P189" s="119"/>
      <c r="R189" s="119"/>
    </row>
    <row r="190" spans="1:19" s="119" customFormat="1" ht="15.4" customHeight="1">
      <c r="A190" s="282"/>
      <c r="B190" s="282">
        <v>4</v>
      </c>
      <c r="C190" s="282">
        <v>2</v>
      </c>
      <c r="D190" s="282">
        <v>6</v>
      </c>
      <c r="E190" s="280">
        <v>624</v>
      </c>
      <c r="F190" s="123" t="s">
        <v>691</v>
      </c>
      <c r="G190" s="488">
        <f>SUM(G191:G205)</f>
        <v>30547548</v>
      </c>
      <c r="H190" s="488">
        <f>SUM(H191:H205)</f>
        <v>29721806</v>
      </c>
      <c r="I190" s="488">
        <f t="shared" si="10"/>
        <v>825742</v>
      </c>
      <c r="J190" s="488">
        <f>SUM(J191:J205)</f>
        <v>26641983</v>
      </c>
      <c r="K190" s="337">
        <f t="shared" si="14"/>
        <v>3079823</v>
      </c>
      <c r="S190" s="128"/>
    </row>
    <row r="191" spans="1:19" s="128" customFormat="1" ht="15.4" customHeight="1">
      <c r="A191" s="280">
        <v>70011</v>
      </c>
      <c r="B191" s="280">
        <v>4</v>
      </c>
      <c r="C191" s="280">
        <v>2</v>
      </c>
      <c r="D191" s="280">
        <v>6</v>
      </c>
      <c r="E191" s="280">
        <v>62470011</v>
      </c>
      <c r="F191" s="281" t="s">
        <v>693</v>
      </c>
      <c r="G191" s="568">
        <v>154658</v>
      </c>
      <c r="H191" s="283">
        <v>151658</v>
      </c>
      <c r="I191" s="283">
        <f t="shared" si="10"/>
        <v>3000</v>
      </c>
      <c r="J191" s="283">
        <v>212353</v>
      </c>
      <c r="K191" s="337">
        <f t="shared" si="14"/>
        <v>-60695</v>
      </c>
      <c r="P191" s="119"/>
      <c r="R191" s="119"/>
    </row>
    <row r="192" spans="1:19" s="128" customFormat="1" ht="15.4" customHeight="1">
      <c r="A192" s="280">
        <v>70012</v>
      </c>
      <c r="B192" s="280">
        <v>4</v>
      </c>
      <c r="C192" s="280">
        <v>2</v>
      </c>
      <c r="D192" s="280">
        <v>6</v>
      </c>
      <c r="E192" s="280">
        <v>62470012</v>
      </c>
      <c r="F192" s="281" t="s">
        <v>963</v>
      </c>
      <c r="G192" s="568">
        <v>9843266</v>
      </c>
      <c r="H192" s="283">
        <v>9548011</v>
      </c>
      <c r="I192" s="283">
        <f t="shared" si="10"/>
        <v>295255</v>
      </c>
      <c r="J192" s="283">
        <v>9224604</v>
      </c>
      <c r="K192" s="337">
        <f t="shared" si="14"/>
        <v>323407</v>
      </c>
      <c r="P192" s="119"/>
      <c r="R192" s="119"/>
    </row>
    <row r="193" spans="1:19" s="128" customFormat="1" ht="15.4" customHeight="1">
      <c r="A193" s="280">
        <v>70014</v>
      </c>
      <c r="B193" s="280">
        <v>4</v>
      </c>
      <c r="C193" s="280">
        <v>2</v>
      </c>
      <c r="D193" s="280">
        <v>6</v>
      </c>
      <c r="E193" s="280">
        <v>62470014</v>
      </c>
      <c r="F193" s="281" t="s">
        <v>965</v>
      </c>
      <c r="G193" s="568">
        <v>1734152</v>
      </c>
      <c r="H193" s="283">
        <v>1625765</v>
      </c>
      <c r="I193" s="283">
        <f t="shared" si="10"/>
        <v>108387</v>
      </c>
      <c r="J193" s="283">
        <v>782773</v>
      </c>
      <c r="K193" s="337">
        <f t="shared" si="14"/>
        <v>842992</v>
      </c>
      <c r="P193" s="119"/>
      <c r="R193" s="119"/>
    </row>
    <row r="194" spans="1:19" s="128" customFormat="1" ht="15.4" customHeight="1">
      <c r="A194" s="280">
        <v>70015</v>
      </c>
      <c r="B194" s="280">
        <v>4</v>
      </c>
      <c r="C194" s="280">
        <v>2</v>
      </c>
      <c r="D194" s="280">
        <v>6</v>
      </c>
      <c r="E194" s="280"/>
      <c r="F194" s="281" t="s">
        <v>1838</v>
      </c>
      <c r="G194" s="568">
        <v>212264</v>
      </c>
      <c r="H194" s="283">
        <v>198937</v>
      </c>
      <c r="I194" s="283">
        <f t="shared" si="10"/>
        <v>13327</v>
      </c>
      <c r="J194" s="283">
        <v>212753</v>
      </c>
      <c r="K194" s="337">
        <f t="shared" si="14"/>
        <v>-13816</v>
      </c>
      <c r="P194" s="119"/>
      <c r="R194" s="119"/>
    </row>
    <row r="195" spans="1:19" s="128" customFormat="1" ht="16.5" hidden="1" customHeight="1">
      <c r="A195" s="280">
        <v>70021</v>
      </c>
      <c r="B195" s="280">
        <v>4</v>
      </c>
      <c r="C195" s="280">
        <v>2</v>
      </c>
      <c r="D195" s="280">
        <v>6</v>
      </c>
      <c r="E195" s="280">
        <v>62470021</v>
      </c>
      <c r="F195" s="281" t="s">
        <v>967</v>
      </c>
      <c r="G195" s="283"/>
      <c r="H195" s="283"/>
      <c r="I195" s="283">
        <f t="shared" si="10"/>
        <v>0</v>
      </c>
      <c r="J195" s="283"/>
      <c r="K195" s="337">
        <f t="shared" si="14"/>
        <v>0</v>
      </c>
      <c r="P195" s="119"/>
      <c r="R195" s="119"/>
    </row>
    <row r="196" spans="1:19" s="128" customFormat="1" ht="16.5" hidden="1" customHeight="1">
      <c r="A196" s="280">
        <v>70022</v>
      </c>
      <c r="B196" s="280">
        <v>4</v>
      </c>
      <c r="C196" s="280">
        <v>2</v>
      </c>
      <c r="D196" s="280">
        <v>6</v>
      </c>
      <c r="E196" s="280">
        <v>62470022</v>
      </c>
      <c r="F196" s="281" t="s">
        <v>969</v>
      </c>
      <c r="G196" s="283"/>
      <c r="H196" s="283"/>
      <c r="I196" s="283">
        <f t="shared" si="10"/>
        <v>0</v>
      </c>
      <c r="J196" s="283"/>
      <c r="K196" s="337">
        <f t="shared" si="14"/>
        <v>0</v>
      </c>
      <c r="P196" s="119"/>
      <c r="R196" s="119"/>
    </row>
    <row r="197" spans="1:19" s="128" customFormat="1" ht="15.4" customHeight="1">
      <c r="A197" s="280">
        <v>70023</v>
      </c>
      <c r="B197" s="280">
        <v>4</v>
      </c>
      <c r="C197" s="280">
        <v>2</v>
      </c>
      <c r="D197" s="280">
        <v>6</v>
      </c>
      <c r="E197" s="280">
        <v>62470023</v>
      </c>
      <c r="F197" s="281" t="s">
        <v>971</v>
      </c>
      <c r="G197" s="559">
        <v>0</v>
      </c>
      <c r="H197" s="283">
        <v>9630</v>
      </c>
      <c r="I197" s="283">
        <f t="shared" si="10"/>
        <v>-9630</v>
      </c>
      <c r="J197" s="283">
        <v>9404</v>
      </c>
      <c r="K197" s="337">
        <f t="shared" si="14"/>
        <v>226</v>
      </c>
      <c r="P197" s="119"/>
      <c r="R197" s="119"/>
    </row>
    <row r="198" spans="1:19" s="128" customFormat="1" ht="15.4" customHeight="1">
      <c r="A198" s="280">
        <v>70025</v>
      </c>
      <c r="B198" s="280">
        <v>4</v>
      </c>
      <c r="C198" s="280">
        <v>2</v>
      </c>
      <c r="D198" s="280">
        <v>6</v>
      </c>
      <c r="E198" s="280">
        <v>62470025</v>
      </c>
      <c r="F198" s="281" t="s">
        <v>975</v>
      </c>
      <c r="G198" s="283">
        <v>3292563</v>
      </c>
      <c r="H198" s="283">
        <v>1628318</v>
      </c>
      <c r="I198" s="283">
        <f t="shared" si="10"/>
        <v>1664245</v>
      </c>
      <c r="J198" s="283">
        <v>3514852</v>
      </c>
      <c r="K198" s="337">
        <f t="shared" si="14"/>
        <v>-1886534</v>
      </c>
      <c r="P198" s="119"/>
      <c r="R198" s="119"/>
    </row>
    <row r="199" spans="1:19" s="128" customFormat="1" ht="15.4" customHeight="1">
      <c r="A199" s="280">
        <v>70026</v>
      </c>
      <c r="B199" s="280">
        <v>4</v>
      </c>
      <c r="C199" s="280">
        <v>2</v>
      </c>
      <c r="D199" s="280">
        <v>6</v>
      </c>
      <c r="E199" s="280"/>
      <c r="F199" s="281" t="s">
        <v>1839</v>
      </c>
      <c r="G199" s="283">
        <v>60425</v>
      </c>
      <c r="H199" s="283">
        <v>60425</v>
      </c>
      <c r="I199" s="559">
        <f t="shared" si="10"/>
        <v>0</v>
      </c>
      <c r="J199" s="283">
        <v>65560</v>
      </c>
      <c r="K199" s="337"/>
      <c r="P199" s="119"/>
      <c r="R199" s="119"/>
    </row>
    <row r="200" spans="1:19" s="128" customFormat="1" ht="15.4" customHeight="1">
      <c r="A200" s="280">
        <v>70031</v>
      </c>
      <c r="B200" s="280">
        <v>4</v>
      </c>
      <c r="C200" s="280">
        <v>2</v>
      </c>
      <c r="D200" s="280">
        <v>6</v>
      </c>
      <c r="E200" s="280">
        <v>62470031</v>
      </c>
      <c r="F200" s="281" t="s">
        <v>977</v>
      </c>
      <c r="G200" s="283">
        <v>5175792</v>
      </c>
      <c r="H200" s="283">
        <v>5580075</v>
      </c>
      <c r="I200" s="283">
        <f t="shared" si="10"/>
        <v>-404283</v>
      </c>
      <c r="J200" s="283">
        <v>5421119</v>
      </c>
      <c r="K200" s="337">
        <f>H200-J200</f>
        <v>158956</v>
      </c>
      <c r="P200" s="119"/>
      <c r="R200" s="119"/>
    </row>
    <row r="201" spans="1:19" s="128" customFormat="1" ht="15.4" customHeight="1">
      <c r="A201" s="280">
        <v>70032</v>
      </c>
      <c r="B201" s="280">
        <v>4</v>
      </c>
      <c r="C201" s="280">
        <v>2</v>
      </c>
      <c r="D201" s="280">
        <v>6</v>
      </c>
      <c r="E201" s="280">
        <v>62470032</v>
      </c>
      <c r="F201" s="281" t="s">
        <v>978</v>
      </c>
      <c r="G201" s="283">
        <v>109100</v>
      </c>
      <c r="H201" s="283">
        <v>406341</v>
      </c>
      <c r="I201" s="283">
        <f t="shared" si="10"/>
        <v>-297241</v>
      </c>
      <c r="J201" s="283">
        <v>317391</v>
      </c>
      <c r="K201" s="337">
        <f>H201-J201</f>
        <v>88950</v>
      </c>
      <c r="P201" s="119"/>
      <c r="R201" s="119"/>
    </row>
    <row r="202" spans="1:19" s="128" customFormat="1" ht="15.4" customHeight="1">
      <c r="A202" s="280">
        <v>70033</v>
      </c>
      <c r="B202" s="280">
        <v>4</v>
      </c>
      <c r="C202" s="280">
        <v>2</v>
      </c>
      <c r="D202" s="280">
        <v>6</v>
      </c>
      <c r="E202" s="280"/>
      <c r="F202" s="281" t="s">
        <v>1840</v>
      </c>
      <c r="G202" s="283">
        <v>6644202</v>
      </c>
      <c r="H202" s="283">
        <v>7133987</v>
      </c>
      <c r="I202" s="283">
        <f t="shared" si="10"/>
        <v>-489785</v>
      </c>
      <c r="J202" s="283">
        <v>3416608</v>
      </c>
      <c r="K202" s="337">
        <f>H202-J202</f>
        <v>3717379</v>
      </c>
      <c r="P202" s="119"/>
      <c r="R202" s="119"/>
    </row>
    <row r="203" spans="1:19" s="128" customFormat="1" ht="15.4" customHeight="1">
      <c r="A203" s="280">
        <v>70035</v>
      </c>
      <c r="B203" s="280">
        <v>4</v>
      </c>
      <c r="C203" s="280">
        <v>2</v>
      </c>
      <c r="D203" s="280">
        <v>6</v>
      </c>
      <c r="E203" s="280"/>
      <c r="F203" s="281" t="s">
        <v>1841</v>
      </c>
      <c r="G203" s="283">
        <v>1305229</v>
      </c>
      <c r="H203" s="283">
        <v>1305229</v>
      </c>
      <c r="I203" s="334">
        <f t="shared" si="10"/>
        <v>0</v>
      </c>
      <c r="J203" s="283">
        <v>1335236</v>
      </c>
      <c r="K203" s="337"/>
      <c r="P203" s="119"/>
      <c r="R203" s="119"/>
    </row>
    <row r="204" spans="1:19" s="128" customFormat="1" ht="15.4" customHeight="1">
      <c r="A204" s="280">
        <v>70038</v>
      </c>
      <c r="B204" s="280">
        <v>4</v>
      </c>
      <c r="C204" s="280">
        <v>2</v>
      </c>
      <c r="D204" s="280">
        <v>6</v>
      </c>
      <c r="E204" s="280"/>
      <c r="F204" s="281" t="s">
        <v>1842</v>
      </c>
      <c r="G204" s="283">
        <v>811107</v>
      </c>
      <c r="H204" s="283">
        <v>867485</v>
      </c>
      <c r="I204" s="283">
        <f t="shared" si="10"/>
        <v>-56378</v>
      </c>
      <c r="J204" s="283">
        <v>926163</v>
      </c>
      <c r="K204" s="337">
        <f t="shared" ref="K204:K216" si="15">H204-J204</f>
        <v>-58678</v>
      </c>
      <c r="P204" s="119"/>
      <c r="R204" s="119"/>
    </row>
    <row r="205" spans="1:19" s="128" customFormat="1" ht="15.4" customHeight="1">
      <c r="A205" s="280">
        <v>70039</v>
      </c>
      <c r="B205" s="280">
        <v>4</v>
      </c>
      <c r="C205" s="280">
        <v>2</v>
      </c>
      <c r="D205" s="280">
        <v>6</v>
      </c>
      <c r="E205" s="280">
        <v>62470039</v>
      </c>
      <c r="F205" s="281" t="s">
        <v>1843</v>
      </c>
      <c r="G205" s="283">
        <v>1204790</v>
      </c>
      <c r="H205" s="283">
        <v>1205945</v>
      </c>
      <c r="I205" s="283">
        <f t="shared" si="10"/>
        <v>-1155</v>
      </c>
      <c r="J205" s="283">
        <v>1203167</v>
      </c>
      <c r="K205" s="337">
        <f t="shared" si="15"/>
        <v>2778</v>
      </c>
      <c r="P205" s="119"/>
      <c r="R205" s="119"/>
    </row>
    <row r="206" spans="1:19" s="119" customFormat="1" ht="15.4" customHeight="1">
      <c r="A206" s="282"/>
      <c r="B206" s="282">
        <v>5</v>
      </c>
      <c r="C206" s="282">
        <v>2</v>
      </c>
      <c r="D206" s="282">
        <v>6</v>
      </c>
      <c r="E206" s="280">
        <v>625</v>
      </c>
      <c r="F206" s="123" t="s">
        <v>980</v>
      </c>
      <c r="G206" s="488">
        <f>SUM(G207:G219)</f>
        <v>27649657</v>
      </c>
      <c r="H206" s="488">
        <f>SUM(H207:H219)</f>
        <v>29206049</v>
      </c>
      <c r="I206" s="488">
        <f>G206-H206</f>
        <v>-1556392</v>
      </c>
      <c r="J206" s="488">
        <f>SUM(J207:J219)</f>
        <v>28826806</v>
      </c>
      <c r="K206" s="337">
        <f t="shared" si="15"/>
        <v>379243</v>
      </c>
      <c r="S206" s="128"/>
    </row>
    <row r="207" spans="1:19" s="128" customFormat="1" ht="15.4" customHeight="1">
      <c r="A207" s="280">
        <v>65011</v>
      </c>
      <c r="B207" s="280">
        <v>5</v>
      </c>
      <c r="C207" s="280">
        <v>2</v>
      </c>
      <c r="D207" s="280">
        <v>6</v>
      </c>
      <c r="E207" s="280">
        <v>62565011</v>
      </c>
      <c r="F207" s="281" t="s">
        <v>1845</v>
      </c>
      <c r="G207" s="283">
        <v>9521036</v>
      </c>
      <c r="H207" s="283">
        <v>9601938</v>
      </c>
      <c r="I207" s="568">
        <f t="shared" si="10"/>
        <v>-80902</v>
      </c>
      <c r="J207" s="283">
        <v>11062130</v>
      </c>
      <c r="K207" s="337">
        <f t="shared" si="15"/>
        <v>-1460192</v>
      </c>
      <c r="P207" s="119"/>
      <c r="R207" s="119"/>
    </row>
    <row r="208" spans="1:19" s="128" customFormat="1" ht="15.4" customHeight="1">
      <c r="A208" s="306">
        <v>65012</v>
      </c>
      <c r="B208" s="306">
        <v>5</v>
      </c>
      <c r="C208" s="306">
        <v>2</v>
      </c>
      <c r="D208" s="306">
        <v>6</v>
      </c>
      <c r="E208" s="306"/>
      <c r="F208" s="433" t="s">
        <v>1846</v>
      </c>
      <c r="G208" s="283">
        <v>7590</v>
      </c>
      <c r="H208" s="283">
        <v>7589</v>
      </c>
      <c r="I208" s="568">
        <f t="shared" si="10"/>
        <v>1</v>
      </c>
      <c r="J208" s="283">
        <v>7244</v>
      </c>
      <c r="K208" s="337">
        <f t="shared" si="15"/>
        <v>345</v>
      </c>
      <c r="P208" s="119"/>
      <c r="R208" s="119"/>
    </row>
    <row r="209" spans="1:19" s="128" customFormat="1" ht="15.4" customHeight="1">
      <c r="A209" s="306">
        <v>65013</v>
      </c>
      <c r="B209" s="306">
        <v>5</v>
      </c>
      <c r="C209" s="306">
        <v>2</v>
      </c>
      <c r="D209" s="306">
        <v>6</v>
      </c>
      <c r="E209" s="306"/>
      <c r="F209" s="433" t="s">
        <v>1847</v>
      </c>
      <c r="G209" s="283">
        <v>53504</v>
      </c>
      <c r="H209" s="283">
        <v>53504</v>
      </c>
      <c r="I209" s="559">
        <f t="shared" si="10"/>
        <v>0</v>
      </c>
      <c r="J209" s="283">
        <v>18634</v>
      </c>
      <c r="K209" s="337"/>
      <c r="P209" s="119"/>
      <c r="R209" s="119"/>
    </row>
    <row r="210" spans="1:19" s="128" customFormat="1" ht="15.4" customHeight="1">
      <c r="A210" s="280">
        <v>67029</v>
      </c>
      <c r="B210" s="280">
        <v>5</v>
      </c>
      <c r="C210" s="280">
        <v>2</v>
      </c>
      <c r="D210" s="280">
        <v>6</v>
      </c>
      <c r="E210" s="280">
        <v>62567029</v>
      </c>
      <c r="F210" s="281" t="s">
        <v>1844</v>
      </c>
      <c r="G210" s="283">
        <v>627918</v>
      </c>
      <c r="H210" s="283">
        <v>649236</v>
      </c>
      <c r="I210" s="568">
        <f t="shared" si="10"/>
        <v>-21318</v>
      </c>
      <c r="J210" s="283">
        <v>757097</v>
      </c>
      <c r="K210" s="337">
        <f t="shared" si="15"/>
        <v>-107861</v>
      </c>
      <c r="P210" s="119"/>
      <c r="R210" s="119"/>
    </row>
    <row r="211" spans="1:19" s="128" customFormat="1" ht="15.4" customHeight="1">
      <c r="A211" s="280">
        <v>67031</v>
      </c>
      <c r="B211" s="280">
        <v>5</v>
      </c>
      <c r="C211" s="280">
        <v>2</v>
      </c>
      <c r="D211" s="280">
        <v>6</v>
      </c>
      <c r="E211" s="280">
        <v>62567031</v>
      </c>
      <c r="F211" s="281" t="s">
        <v>2634</v>
      </c>
      <c r="G211" s="283">
        <v>6036000</v>
      </c>
      <c r="H211" s="283">
        <v>7398014</v>
      </c>
      <c r="I211" s="568">
        <f t="shared" si="10"/>
        <v>-1362014</v>
      </c>
      <c r="J211" s="283">
        <v>6634355</v>
      </c>
      <c r="K211" s="337">
        <f t="shared" si="15"/>
        <v>763659</v>
      </c>
      <c r="P211" s="119"/>
      <c r="R211" s="119"/>
    </row>
    <row r="212" spans="1:19" s="128" customFormat="1" ht="15.4" customHeight="1">
      <c r="A212" s="280">
        <v>67032</v>
      </c>
      <c r="B212" s="280">
        <v>5</v>
      </c>
      <c r="C212" s="280">
        <v>2</v>
      </c>
      <c r="D212" s="280">
        <v>6</v>
      </c>
      <c r="E212" s="280">
        <v>62567032</v>
      </c>
      <c r="F212" s="281" t="s">
        <v>2633</v>
      </c>
      <c r="G212" s="283">
        <v>5445000</v>
      </c>
      <c r="H212" s="283">
        <v>5438364</v>
      </c>
      <c r="I212" s="568">
        <f t="shared" si="10"/>
        <v>6636</v>
      </c>
      <c r="J212" s="283">
        <v>4719193</v>
      </c>
      <c r="K212" s="337">
        <f t="shared" si="15"/>
        <v>719171</v>
      </c>
      <c r="P212" s="119"/>
      <c r="R212" s="119"/>
    </row>
    <row r="213" spans="1:19" s="128" customFormat="1" ht="15.4" customHeight="1">
      <c r="A213" s="280">
        <v>71012</v>
      </c>
      <c r="B213" s="280">
        <v>5</v>
      </c>
      <c r="C213" s="280">
        <v>2</v>
      </c>
      <c r="D213" s="280">
        <v>6</v>
      </c>
      <c r="E213" s="280">
        <v>62571012</v>
      </c>
      <c r="F213" s="281" t="s">
        <v>988</v>
      </c>
      <c r="G213" s="283">
        <v>386214</v>
      </c>
      <c r="H213" s="283">
        <v>380826</v>
      </c>
      <c r="I213" s="568">
        <f t="shared" si="10"/>
        <v>5388</v>
      </c>
      <c r="J213" s="283">
        <v>506531</v>
      </c>
      <c r="K213" s="337">
        <f t="shared" si="15"/>
        <v>-125705</v>
      </c>
      <c r="P213" s="119"/>
      <c r="R213" s="119"/>
    </row>
    <row r="214" spans="1:19" s="128" customFormat="1" ht="15.4" customHeight="1">
      <c r="A214" s="280">
        <v>71021</v>
      </c>
      <c r="B214" s="280">
        <v>5</v>
      </c>
      <c r="C214" s="280">
        <v>2</v>
      </c>
      <c r="D214" s="280">
        <v>6</v>
      </c>
      <c r="E214" s="280">
        <v>62571021</v>
      </c>
      <c r="F214" s="281" t="s">
        <v>990</v>
      </c>
      <c r="G214" s="283">
        <v>112381</v>
      </c>
      <c r="H214" s="283">
        <v>83744</v>
      </c>
      <c r="I214" s="568">
        <f t="shared" si="10"/>
        <v>28637</v>
      </c>
      <c r="J214" s="283">
        <v>68144</v>
      </c>
      <c r="K214" s="337">
        <f t="shared" si="15"/>
        <v>15600</v>
      </c>
      <c r="P214" s="119"/>
      <c r="R214" s="119"/>
    </row>
    <row r="215" spans="1:19" s="128" customFormat="1" ht="15.4" customHeight="1">
      <c r="A215" s="280">
        <v>71031</v>
      </c>
      <c r="B215" s="280">
        <v>5</v>
      </c>
      <c r="C215" s="280">
        <v>2</v>
      </c>
      <c r="D215" s="280">
        <v>6</v>
      </c>
      <c r="E215" s="280">
        <v>62571031</v>
      </c>
      <c r="F215" s="281" t="s">
        <v>992</v>
      </c>
      <c r="G215" s="283">
        <v>309000</v>
      </c>
      <c r="H215" s="283">
        <v>339063</v>
      </c>
      <c r="I215" s="568">
        <f t="shared" si="10"/>
        <v>-30063</v>
      </c>
      <c r="J215" s="283">
        <v>291505</v>
      </c>
      <c r="K215" s="337">
        <f t="shared" si="15"/>
        <v>47558</v>
      </c>
      <c r="P215" s="119"/>
      <c r="R215" s="119"/>
    </row>
    <row r="216" spans="1:19" s="128" customFormat="1" ht="15.4" customHeight="1">
      <c r="A216" s="280">
        <v>71032</v>
      </c>
      <c r="B216" s="280">
        <v>5</v>
      </c>
      <c r="C216" s="280">
        <v>2</v>
      </c>
      <c r="D216" s="280">
        <v>6</v>
      </c>
      <c r="E216" s="280">
        <v>62571032</v>
      </c>
      <c r="F216" s="281" t="s">
        <v>994</v>
      </c>
      <c r="G216" s="283">
        <v>1586064</v>
      </c>
      <c r="H216" s="283">
        <v>1772566</v>
      </c>
      <c r="I216" s="568">
        <f t="shared" si="10"/>
        <v>-186502</v>
      </c>
      <c r="J216" s="283">
        <v>1415253</v>
      </c>
      <c r="K216" s="337">
        <f t="shared" si="15"/>
        <v>357313</v>
      </c>
      <c r="P216" s="119"/>
      <c r="R216" s="119"/>
    </row>
    <row r="217" spans="1:19" s="128" customFormat="1" ht="15.4" customHeight="1">
      <c r="A217" s="280">
        <v>71033</v>
      </c>
      <c r="B217" s="280">
        <v>5</v>
      </c>
      <c r="C217" s="280">
        <v>2</v>
      </c>
      <c r="D217" s="280">
        <v>6</v>
      </c>
      <c r="E217" s="280"/>
      <c r="F217" s="281" t="s">
        <v>1848</v>
      </c>
      <c r="G217" s="283">
        <v>1253108</v>
      </c>
      <c r="H217" s="283">
        <v>1253639</v>
      </c>
      <c r="I217" s="568">
        <f t="shared" si="10"/>
        <v>-531</v>
      </c>
      <c r="J217" s="283">
        <v>1106987</v>
      </c>
      <c r="K217" s="337"/>
      <c r="P217" s="119"/>
      <c r="R217" s="119"/>
    </row>
    <row r="218" spans="1:19" s="128" customFormat="1" ht="15.4" customHeight="1">
      <c r="A218" s="280">
        <v>71034</v>
      </c>
      <c r="B218" s="280">
        <v>5</v>
      </c>
      <c r="C218" s="280">
        <v>2</v>
      </c>
      <c r="D218" s="280">
        <v>6</v>
      </c>
      <c r="E218" s="280"/>
      <c r="F218" s="281" t="s">
        <v>2635</v>
      </c>
      <c r="G218" s="283">
        <v>224326</v>
      </c>
      <c r="H218" s="283">
        <v>224326</v>
      </c>
      <c r="I218" s="559">
        <f t="shared" si="10"/>
        <v>0</v>
      </c>
      <c r="J218" s="283">
        <v>245000</v>
      </c>
      <c r="K218" s="337"/>
      <c r="P218" s="119"/>
      <c r="R218" s="119"/>
    </row>
    <row r="219" spans="1:19" s="128" customFormat="1" ht="15.4" customHeight="1">
      <c r="A219" s="280">
        <v>71051</v>
      </c>
      <c r="B219" s="280">
        <v>5</v>
      </c>
      <c r="C219" s="280">
        <v>2</v>
      </c>
      <c r="D219" s="280">
        <v>6</v>
      </c>
      <c r="E219" s="280">
        <v>62571051</v>
      </c>
      <c r="F219" s="281" t="s">
        <v>2636</v>
      </c>
      <c r="G219" s="283">
        <v>2087516</v>
      </c>
      <c r="H219" s="283">
        <v>2003240</v>
      </c>
      <c r="I219" s="568">
        <f t="shared" si="10"/>
        <v>84276</v>
      </c>
      <c r="J219" s="283">
        <v>1994733</v>
      </c>
      <c r="K219" s="337">
        <f>H219-J219</f>
        <v>8507</v>
      </c>
      <c r="P219" s="119"/>
      <c r="R219" s="119"/>
    </row>
    <row r="220" spans="1:19" s="119" customFormat="1" ht="15.4" customHeight="1">
      <c r="A220" s="282"/>
      <c r="B220" s="282">
        <v>6</v>
      </c>
      <c r="C220" s="282">
        <v>2</v>
      </c>
      <c r="D220" s="282">
        <v>6</v>
      </c>
      <c r="E220" s="280">
        <v>626</v>
      </c>
      <c r="F220" s="123" t="s">
        <v>996</v>
      </c>
      <c r="G220" s="488">
        <f>SUM(G221:G231)</f>
        <v>22816751</v>
      </c>
      <c r="H220" s="488">
        <f>SUM(H221:H231)</f>
        <v>20410248</v>
      </c>
      <c r="I220" s="488">
        <f>G220-H220</f>
        <v>2406503</v>
      </c>
      <c r="J220" s="488">
        <f>SUM(J221:J231)</f>
        <v>21734726</v>
      </c>
      <c r="K220" s="337">
        <f>H220-J220</f>
        <v>-1324478</v>
      </c>
      <c r="S220" s="128"/>
    </row>
    <row r="221" spans="1:19" s="119" customFormat="1" ht="15.4" customHeight="1">
      <c r="A221" s="280">
        <v>72017</v>
      </c>
      <c r="B221" s="280">
        <v>6</v>
      </c>
      <c r="C221" s="280">
        <v>2</v>
      </c>
      <c r="D221" s="280">
        <v>6</v>
      </c>
      <c r="E221" s="280"/>
      <c r="F221" s="281" t="s">
        <v>2605</v>
      </c>
      <c r="G221" s="283">
        <v>11100</v>
      </c>
      <c r="H221" s="283">
        <v>9700</v>
      </c>
      <c r="I221" s="568">
        <f t="shared" si="10"/>
        <v>1400</v>
      </c>
      <c r="J221" s="559">
        <v>0</v>
      </c>
      <c r="K221" s="337"/>
      <c r="S221" s="128"/>
    </row>
    <row r="222" spans="1:19" s="119" customFormat="1" ht="15.4" customHeight="1">
      <c r="A222" s="280">
        <v>72018</v>
      </c>
      <c r="B222" s="280">
        <v>6</v>
      </c>
      <c r="C222" s="280">
        <v>2</v>
      </c>
      <c r="D222" s="280">
        <v>6</v>
      </c>
      <c r="E222" s="280"/>
      <c r="F222" s="281" t="s">
        <v>1849</v>
      </c>
      <c r="G222" s="283">
        <v>17802</v>
      </c>
      <c r="H222" s="283">
        <v>17761</v>
      </c>
      <c r="I222" s="568">
        <f t="shared" si="10"/>
        <v>41</v>
      </c>
      <c r="J222" s="283">
        <v>2664</v>
      </c>
      <c r="K222" s="337"/>
      <c r="S222" s="128"/>
    </row>
    <row r="223" spans="1:19" s="128" customFormat="1" ht="15.4" customHeight="1">
      <c r="A223" s="280">
        <v>72019</v>
      </c>
      <c r="B223" s="280">
        <v>6</v>
      </c>
      <c r="C223" s="280">
        <v>2</v>
      </c>
      <c r="D223" s="280">
        <v>6</v>
      </c>
      <c r="E223" s="280">
        <v>62672019</v>
      </c>
      <c r="F223" s="281" t="s">
        <v>1850</v>
      </c>
      <c r="G223" s="283">
        <v>152683</v>
      </c>
      <c r="H223" s="283">
        <v>116185</v>
      </c>
      <c r="I223" s="568">
        <f t="shared" si="10"/>
        <v>36498</v>
      </c>
      <c r="J223" s="283">
        <v>905945</v>
      </c>
      <c r="K223" s="337">
        <f t="shared" ref="K223:K229" si="16">H223-J223</f>
        <v>-789760</v>
      </c>
      <c r="P223" s="119"/>
      <c r="R223" s="119"/>
    </row>
    <row r="224" spans="1:19" s="128" customFormat="1" ht="15.4" customHeight="1">
      <c r="A224" s="280">
        <v>72021</v>
      </c>
      <c r="B224" s="280">
        <v>6</v>
      </c>
      <c r="C224" s="280">
        <v>2</v>
      </c>
      <c r="D224" s="280">
        <v>6</v>
      </c>
      <c r="E224" s="280">
        <v>62672021</v>
      </c>
      <c r="F224" s="281" t="s">
        <v>1000</v>
      </c>
      <c r="G224" s="283">
        <v>156334</v>
      </c>
      <c r="H224" s="283">
        <v>110569</v>
      </c>
      <c r="I224" s="568">
        <f t="shared" si="10"/>
        <v>45765</v>
      </c>
      <c r="J224" s="283">
        <v>114303</v>
      </c>
      <c r="K224" s="337">
        <f t="shared" si="16"/>
        <v>-3734</v>
      </c>
      <c r="P224" s="119"/>
      <c r="R224" s="119"/>
    </row>
    <row r="225" spans="1:19" s="128" customFormat="1" ht="15.4" customHeight="1">
      <c r="A225" s="280">
        <v>72022</v>
      </c>
      <c r="B225" s="280">
        <v>6</v>
      </c>
      <c r="C225" s="280">
        <v>2</v>
      </c>
      <c r="D225" s="280">
        <v>6</v>
      </c>
      <c r="E225" s="280">
        <v>62672022</v>
      </c>
      <c r="F225" s="281" t="s">
        <v>1851</v>
      </c>
      <c r="G225" s="283">
        <v>34237</v>
      </c>
      <c r="H225" s="283">
        <v>44434</v>
      </c>
      <c r="I225" s="568">
        <f t="shared" si="10"/>
        <v>-10197</v>
      </c>
      <c r="J225" s="283">
        <v>13178</v>
      </c>
      <c r="K225" s="337">
        <f t="shared" si="16"/>
        <v>31256</v>
      </c>
      <c r="P225" s="119"/>
      <c r="R225" s="119"/>
    </row>
    <row r="226" spans="1:19" s="128" customFormat="1" ht="15.4" customHeight="1">
      <c r="A226" s="280">
        <v>72023</v>
      </c>
      <c r="B226" s="280">
        <v>6</v>
      </c>
      <c r="C226" s="280">
        <v>2</v>
      </c>
      <c r="D226" s="280">
        <v>6</v>
      </c>
      <c r="E226" s="280">
        <v>62672023</v>
      </c>
      <c r="F226" s="281" t="s">
        <v>1852</v>
      </c>
      <c r="G226" s="283">
        <v>442471</v>
      </c>
      <c r="H226" s="283">
        <v>398818</v>
      </c>
      <c r="I226" s="568">
        <f t="shared" si="10"/>
        <v>43653</v>
      </c>
      <c r="J226" s="283">
        <v>382768</v>
      </c>
      <c r="K226" s="337">
        <f t="shared" si="16"/>
        <v>16050</v>
      </c>
      <c r="P226" s="119"/>
      <c r="R226" s="119"/>
    </row>
    <row r="227" spans="1:19" s="128" customFormat="1" ht="15.4" customHeight="1">
      <c r="A227" s="280">
        <v>72024</v>
      </c>
      <c r="B227" s="280">
        <v>6</v>
      </c>
      <c r="C227" s="280">
        <v>2</v>
      </c>
      <c r="D227" s="280">
        <v>6</v>
      </c>
      <c r="E227" s="280">
        <v>62672024</v>
      </c>
      <c r="F227" s="281" t="s">
        <v>1853</v>
      </c>
      <c r="G227" s="283">
        <v>20315033</v>
      </c>
      <c r="H227" s="283">
        <v>17615032</v>
      </c>
      <c r="I227" s="568">
        <f t="shared" si="10"/>
        <v>2700001</v>
      </c>
      <c r="J227" s="283">
        <v>18444892</v>
      </c>
      <c r="K227" s="337">
        <f t="shared" si="16"/>
        <v>-829860</v>
      </c>
      <c r="P227" s="119"/>
      <c r="R227" s="119"/>
    </row>
    <row r="228" spans="1:19" s="128" customFormat="1" ht="15.4" customHeight="1">
      <c r="A228" s="280">
        <v>72025</v>
      </c>
      <c r="B228" s="280">
        <v>6</v>
      </c>
      <c r="C228" s="280">
        <v>2</v>
      </c>
      <c r="D228" s="280">
        <v>6</v>
      </c>
      <c r="E228" s="280">
        <v>62672025</v>
      </c>
      <c r="F228" s="281" t="s">
        <v>1008</v>
      </c>
      <c r="G228" s="283">
        <v>1027775</v>
      </c>
      <c r="H228" s="283">
        <v>1471701</v>
      </c>
      <c r="I228" s="568">
        <f t="shared" si="10"/>
        <v>-443926</v>
      </c>
      <c r="J228" s="283">
        <v>1343019</v>
      </c>
      <c r="K228" s="337">
        <f t="shared" si="16"/>
        <v>128682</v>
      </c>
      <c r="P228" s="119"/>
      <c r="R228" s="119"/>
    </row>
    <row r="229" spans="1:19" s="128" customFormat="1" ht="30" customHeight="1">
      <c r="A229" s="306">
        <v>72026</v>
      </c>
      <c r="B229" s="306">
        <v>6</v>
      </c>
      <c r="C229" s="306">
        <v>2</v>
      </c>
      <c r="D229" s="306">
        <v>6</v>
      </c>
      <c r="E229" s="306"/>
      <c r="F229" s="369" t="s">
        <v>2603</v>
      </c>
      <c r="G229" s="283">
        <v>61916</v>
      </c>
      <c r="H229" s="559">
        <v>0</v>
      </c>
      <c r="I229" s="568">
        <f t="shared" si="10"/>
        <v>61916</v>
      </c>
      <c r="J229" s="559">
        <v>0</v>
      </c>
      <c r="K229" s="337">
        <f t="shared" si="16"/>
        <v>0</v>
      </c>
      <c r="P229" s="119"/>
      <c r="R229" s="119"/>
    </row>
    <row r="230" spans="1:19" s="128" customFormat="1" ht="15.4" customHeight="1">
      <c r="A230" s="280">
        <v>72031</v>
      </c>
      <c r="B230" s="280">
        <v>6</v>
      </c>
      <c r="C230" s="280">
        <v>2</v>
      </c>
      <c r="D230" s="280">
        <v>6</v>
      </c>
      <c r="E230" s="280">
        <v>62672031</v>
      </c>
      <c r="F230" s="281" t="s">
        <v>1854</v>
      </c>
      <c r="G230" s="283">
        <v>585602</v>
      </c>
      <c r="H230" s="283">
        <v>614250</v>
      </c>
      <c r="I230" s="568">
        <f t="shared" si="10"/>
        <v>-28648</v>
      </c>
      <c r="J230" s="283">
        <v>512158</v>
      </c>
      <c r="K230" s="337">
        <f>H230-J230</f>
        <v>102092</v>
      </c>
      <c r="P230" s="119"/>
      <c r="R230" s="119"/>
    </row>
    <row r="231" spans="1:19" s="128" customFormat="1" ht="15.4" customHeight="1">
      <c r="A231" s="280">
        <v>72033</v>
      </c>
      <c r="B231" s="280">
        <v>6</v>
      </c>
      <c r="C231" s="280">
        <v>2</v>
      </c>
      <c r="D231" s="280">
        <v>6</v>
      </c>
      <c r="E231" s="280"/>
      <c r="F231" s="281" t="s">
        <v>1855</v>
      </c>
      <c r="G231" s="283">
        <v>11798</v>
      </c>
      <c r="H231" s="283">
        <v>11798</v>
      </c>
      <c r="I231" s="559">
        <f t="shared" si="10"/>
        <v>0</v>
      </c>
      <c r="J231" s="283">
        <v>15799</v>
      </c>
      <c r="K231" s="337"/>
      <c r="P231" s="119"/>
      <c r="R231" s="119"/>
    </row>
    <row r="232" spans="1:19" s="119" customFormat="1" ht="15.4" customHeight="1">
      <c r="A232" s="282"/>
      <c r="B232" s="282">
        <v>7</v>
      </c>
      <c r="C232" s="282">
        <v>2</v>
      </c>
      <c r="D232" s="282">
        <v>6</v>
      </c>
      <c r="E232" s="280">
        <v>627</v>
      </c>
      <c r="F232" s="123" t="s">
        <v>1012</v>
      </c>
      <c r="G232" s="488">
        <f>SUM(G233:G284)</f>
        <v>63278191</v>
      </c>
      <c r="H232" s="488">
        <f>SUM(H233:H284)</f>
        <v>59662474</v>
      </c>
      <c r="I232" s="488">
        <f>G232-H232</f>
        <v>3615717</v>
      </c>
      <c r="J232" s="488">
        <f>SUM(J233:J284)</f>
        <v>65990573</v>
      </c>
      <c r="K232" s="337">
        <f>H232-J232</f>
        <v>-6328099</v>
      </c>
      <c r="S232" s="128"/>
    </row>
    <row r="233" spans="1:19" s="128" customFormat="1" ht="30" customHeight="1">
      <c r="A233" s="306">
        <v>65031</v>
      </c>
      <c r="B233" s="306">
        <v>7</v>
      </c>
      <c r="C233" s="306">
        <v>2</v>
      </c>
      <c r="D233" s="306">
        <v>6</v>
      </c>
      <c r="E233" s="280">
        <v>62765031</v>
      </c>
      <c r="F233" s="369" t="s">
        <v>1856</v>
      </c>
      <c r="G233" s="568">
        <v>4077422</v>
      </c>
      <c r="H233" s="568">
        <v>3989499</v>
      </c>
      <c r="I233" s="568">
        <f t="shared" si="10"/>
        <v>87923</v>
      </c>
      <c r="J233" s="283">
        <v>4767086</v>
      </c>
      <c r="K233" s="337">
        <f>H233-J233</f>
        <v>-777587</v>
      </c>
      <c r="P233" s="119"/>
      <c r="R233" s="119"/>
    </row>
    <row r="234" spans="1:19" s="128" customFormat="1" ht="30" customHeight="1">
      <c r="A234" s="306">
        <v>65032</v>
      </c>
      <c r="B234" s="306">
        <v>7</v>
      </c>
      <c r="C234" s="306">
        <v>2</v>
      </c>
      <c r="D234" s="306">
        <v>6</v>
      </c>
      <c r="E234" s="306"/>
      <c r="F234" s="369" t="s">
        <v>1857</v>
      </c>
      <c r="G234" s="559">
        <v>908480</v>
      </c>
      <c r="H234" s="568">
        <v>910676</v>
      </c>
      <c r="I234" s="568">
        <f t="shared" si="10"/>
        <v>-2196</v>
      </c>
      <c r="J234" s="559">
        <v>1001166</v>
      </c>
      <c r="K234" s="337"/>
      <c r="P234" s="119"/>
      <c r="R234" s="119"/>
    </row>
    <row r="235" spans="1:19" s="128" customFormat="1" ht="15.4" customHeight="1">
      <c r="A235" s="280">
        <v>65033</v>
      </c>
      <c r="B235" s="280">
        <v>7</v>
      </c>
      <c r="C235" s="280">
        <v>2</v>
      </c>
      <c r="D235" s="280">
        <v>6</v>
      </c>
      <c r="E235" s="280"/>
      <c r="F235" s="281" t="s">
        <v>2538</v>
      </c>
      <c r="G235" s="568">
        <v>29355</v>
      </c>
      <c r="H235" s="568">
        <v>27354</v>
      </c>
      <c r="I235" s="568">
        <f t="shared" si="10"/>
        <v>2001</v>
      </c>
      <c r="J235" s="283">
        <v>107393</v>
      </c>
      <c r="K235" s="337"/>
      <c r="P235" s="119"/>
      <c r="R235" s="119"/>
    </row>
    <row r="236" spans="1:19" s="128" customFormat="1" ht="30" customHeight="1">
      <c r="A236" s="306">
        <v>65034</v>
      </c>
      <c r="B236" s="306">
        <v>7</v>
      </c>
      <c r="C236" s="306">
        <v>2</v>
      </c>
      <c r="D236" s="306">
        <v>6</v>
      </c>
      <c r="E236" s="306"/>
      <c r="F236" s="369" t="s">
        <v>2539</v>
      </c>
      <c r="G236" s="568">
        <v>94412</v>
      </c>
      <c r="H236" s="568">
        <v>94207</v>
      </c>
      <c r="I236" s="568">
        <f t="shared" si="10"/>
        <v>205</v>
      </c>
      <c r="J236" s="283">
        <v>39714</v>
      </c>
      <c r="K236" s="337"/>
      <c r="P236" s="119"/>
      <c r="R236" s="119"/>
    </row>
    <row r="237" spans="1:19" s="128" customFormat="1" ht="15.4" hidden="1" customHeight="1">
      <c r="A237" s="306">
        <v>65036</v>
      </c>
      <c r="B237" s="306">
        <v>7</v>
      </c>
      <c r="C237" s="306">
        <v>2</v>
      </c>
      <c r="D237" s="306">
        <v>6</v>
      </c>
      <c r="E237" s="306"/>
      <c r="F237" s="369" t="s">
        <v>2607</v>
      </c>
      <c r="G237" s="559">
        <v>0</v>
      </c>
      <c r="H237" s="559">
        <v>0</v>
      </c>
      <c r="I237" s="559">
        <f t="shared" si="10"/>
        <v>0</v>
      </c>
      <c r="J237" s="559">
        <v>0</v>
      </c>
      <c r="K237" s="337"/>
      <c r="P237" s="119"/>
      <c r="R237" s="119"/>
    </row>
    <row r="238" spans="1:19" s="128" customFormat="1" ht="30" customHeight="1">
      <c r="A238" s="306">
        <v>65037</v>
      </c>
      <c r="B238" s="306">
        <v>7</v>
      </c>
      <c r="C238" s="306">
        <v>2</v>
      </c>
      <c r="D238" s="306">
        <v>6</v>
      </c>
      <c r="E238" s="306"/>
      <c r="F238" s="369" t="s">
        <v>2606</v>
      </c>
      <c r="G238" s="568">
        <v>447367</v>
      </c>
      <c r="H238" s="568">
        <v>20000</v>
      </c>
      <c r="I238" s="568">
        <f t="shared" si="10"/>
        <v>427367</v>
      </c>
      <c r="J238" s="559">
        <v>0</v>
      </c>
      <c r="K238" s="337"/>
      <c r="P238" s="119"/>
      <c r="R238" s="119"/>
    </row>
    <row r="239" spans="1:19" s="128" customFormat="1" ht="30" customHeight="1">
      <c r="A239" s="306">
        <v>65039</v>
      </c>
      <c r="B239" s="306">
        <v>7</v>
      </c>
      <c r="C239" s="306">
        <v>2</v>
      </c>
      <c r="D239" s="306">
        <v>6</v>
      </c>
      <c r="E239" s="306"/>
      <c r="F239" s="369" t="s">
        <v>2540</v>
      </c>
      <c r="G239" s="568">
        <v>65020</v>
      </c>
      <c r="H239" s="568">
        <v>82728</v>
      </c>
      <c r="I239" s="568">
        <f t="shared" si="10"/>
        <v>-17708</v>
      </c>
      <c r="J239" s="283">
        <v>208137</v>
      </c>
      <c r="K239" s="337"/>
      <c r="P239" s="119"/>
      <c r="R239" s="119"/>
    </row>
    <row r="240" spans="1:19" s="128" customFormat="1" ht="15.4" customHeight="1">
      <c r="A240" s="280">
        <v>65043</v>
      </c>
      <c r="B240" s="280">
        <v>7</v>
      </c>
      <c r="C240" s="280">
        <v>2</v>
      </c>
      <c r="D240" s="280">
        <v>6</v>
      </c>
      <c r="E240" s="280"/>
      <c r="F240" s="281" t="s">
        <v>1858</v>
      </c>
      <c r="G240" s="568">
        <v>998535</v>
      </c>
      <c r="H240" s="568">
        <v>1237670</v>
      </c>
      <c r="I240" s="568">
        <f t="shared" si="10"/>
        <v>-239135</v>
      </c>
      <c r="J240" s="283">
        <v>1088397</v>
      </c>
      <c r="K240" s="337"/>
      <c r="P240" s="119"/>
      <c r="R240" s="119"/>
    </row>
    <row r="241" spans="1:18" s="128" customFormat="1" ht="30" customHeight="1">
      <c r="A241" s="306">
        <v>65044</v>
      </c>
      <c r="B241" s="306">
        <v>7</v>
      </c>
      <c r="C241" s="306">
        <v>2</v>
      </c>
      <c r="D241" s="306">
        <v>6</v>
      </c>
      <c r="E241" s="306"/>
      <c r="F241" s="369" t="s">
        <v>1859</v>
      </c>
      <c r="G241" s="568">
        <v>54659</v>
      </c>
      <c r="H241" s="568">
        <v>64309</v>
      </c>
      <c r="I241" s="568">
        <f t="shared" si="10"/>
        <v>-9650</v>
      </c>
      <c r="J241" s="283">
        <v>12045</v>
      </c>
      <c r="K241" s="337"/>
      <c r="P241" s="119"/>
      <c r="R241" s="119"/>
    </row>
    <row r="242" spans="1:18" s="128" customFormat="1" ht="15.4" customHeight="1">
      <c r="A242" s="280">
        <v>65045</v>
      </c>
      <c r="B242" s="280">
        <v>7</v>
      </c>
      <c r="C242" s="280">
        <v>2</v>
      </c>
      <c r="D242" s="280">
        <v>6</v>
      </c>
      <c r="E242" s="280"/>
      <c r="F242" s="281" t="s">
        <v>1860</v>
      </c>
      <c r="G242" s="568">
        <v>744640</v>
      </c>
      <c r="H242" s="568">
        <v>723051</v>
      </c>
      <c r="I242" s="568">
        <f t="shared" ref="I242:I249" si="17">G242-H242</f>
        <v>21589</v>
      </c>
      <c r="J242" s="283">
        <v>131176</v>
      </c>
      <c r="K242" s="337"/>
      <c r="P242" s="119"/>
      <c r="R242" s="119"/>
    </row>
    <row r="243" spans="1:18" s="128" customFormat="1" ht="15.4" customHeight="1">
      <c r="A243" s="280">
        <v>65046</v>
      </c>
      <c r="B243" s="280">
        <v>7</v>
      </c>
      <c r="C243" s="280">
        <v>2</v>
      </c>
      <c r="D243" s="280">
        <v>6</v>
      </c>
      <c r="E243" s="280"/>
      <c r="F243" s="281" t="s">
        <v>1861</v>
      </c>
      <c r="G243" s="568">
        <v>76386</v>
      </c>
      <c r="H243" s="568">
        <v>76385</v>
      </c>
      <c r="I243" s="568">
        <f t="shared" si="17"/>
        <v>1</v>
      </c>
      <c r="J243" s="283">
        <v>29384</v>
      </c>
      <c r="K243" s="337"/>
      <c r="P243" s="119"/>
      <c r="R243" s="119"/>
    </row>
    <row r="244" spans="1:18" s="128" customFormat="1" ht="15.4" customHeight="1">
      <c r="A244" s="280">
        <v>65047</v>
      </c>
      <c r="B244" s="280">
        <v>7</v>
      </c>
      <c r="C244" s="280">
        <v>2</v>
      </c>
      <c r="D244" s="280">
        <v>6</v>
      </c>
      <c r="E244" s="280"/>
      <c r="F244" s="281" t="s">
        <v>1862</v>
      </c>
      <c r="G244" s="568">
        <v>352750</v>
      </c>
      <c r="H244" s="568">
        <v>63209</v>
      </c>
      <c r="I244" s="568">
        <f t="shared" si="17"/>
        <v>289541</v>
      </c>
      <c r="J244" s="283">
        <v>12879</v>
      </c>
      <c r="K244" s="337"/>
      <c r="P244" s="119"/>
      <c r="R244" s="119"/>
    </row>
    <row r="245" spans="1:18" s="128" customFormat="1" ht="15.4" customHeight="1">
      <c r="A245" s="280">
        <v>65048</v>
      </c>
      <c r="B245" s="280">
        <v>7</v>
      </c>
      <c r="C245" s="280">
        <v>2</v>
      </c>
      <c r="D245" s="280">
        <v>6</v>
      </c>
      <c r="E245" s="280"/>
      <c r="F245" s="281" t="s">
        <v>1863</v>
      </c>
      <c r="G245" s="568">
        <v>58750</v>
      </c>
      <c r="H245" s="568">
        <v>58750</v>
      </c>
      <c r="I245" s="559">
        <f t="shared" si="17"/>
        <v>0</v>
      </c>
      <c r="J245" s="283">
        <v>134640</v>
      </c>
      <c r="K245" s="337"/>
      <c r="P245" s="119"/>
      <c r="R245" s="119"/>
    </row>
    <row r="246" spans="1:18" s="128" customFormat="1" ht="15.4" customHeight="1">
      <c r="A246" s="280">
        <v>65049</v>
      </c>
      <c r="B246" s="280">
        <v>7</v>
      </c>
      <c r="C246" s="280">
        <v>2</v>
      </c>
      <c r="D246" s="280">
        <v>6</v>
      </c>
      <c r="E246" s="280"/>
      <c r="F246" s="281" t="s">
        <v>1864</v>
      </c>
      <c r="G246" s="568">
        <v>33220</v>
      </c>
      <c r="H246" s="568">
        <v>33220</v>
      </c>
      <c r="I246" s="559">
        <f t="shared" si="17"/>
        <v>0</v>
      </c>
      <c r="J246" s="283">
        <v>69960</v>
      </c>
      <c r="K246" s="337"/>
      <c r="P246" s="119"/>
      <c r="R246" s="119"/>
    </row>
    <row r="247" spans="1:18" s="128" customFormat="1" ht="15.4" hidden="1" customHeight="1">
      <c r="A247" s="280">
        <v>67043</v>
      </c>
      <c r="B247" s="280">
        <v>7</v>
      </c>
      <c r="C247" s="280">
        <v>2</v>
      </c>
      <c r="D247" s="280">
        <v>6</v>
      </c>
      <c r="E247" s="280"/>
      <c r="F247" s="281" t="s">
        <v>1865</v>
      </c>
      <c r="G247" s="568"/>
      <c r="H247" s="568"/>
      <c r="I247" s="568">
        <f t="shared" si="17"/>
        <v>0</v>
      </c>
      <c r="J247" s="568">
        <v>0</v>
      </c>
      <c r="K247" s="337"/>
      <c r="P247" s="119"/>
      <c r="R247" s="119"/>
    </row>
    <row r="248" spans="1:18" s="128" customFormat="1" ht="15.4" customHeight="1">
      <c r="A248" s="280">
        <v>67045</v>
      </c>
      <c r="B248" s="280">
        <v>7</v>
      </c>
      <c r="C248" s="280">
        <v>2</v>
      </c>
      <c r="D248" s="280">
        <v>6</v>
      </c>
      <c r="E248" s="280"/>
      <c r="F248" s="281" t="s">
        <v>1866</v>
      </c>
      <c r="G248" s="568">
        <v>43561</v>
      </c>
      <c r="H248" s="568">
        <v>43560</v>
      </c>
      <c r="I248" s="568">
        <f t="shared" si="17"/>
        <v>1</v>
      </c>
      <c r="J248" s="283">
        <v>45301</v>
      </c>
      <c r="K248" s="337"/>
      <c r="P248" s="119"/>
      <c r="R248" s="119"/>
    </row>
    <row r="249" spans="1:18" s="128" customFormat="1" ht="15.4" customHeight="1">
      <c r="A249" s="280">
        <v>67046</v>
      </c>
      <c r="B249" s="280">
        <v>7</v>
      </c>
      <c r="C249" s="280">
        <v>2</v>
      </c>
      <c r="D249" s="280">
        <v>6</v>
      </c>
      <c r="E249" s="280"/>
      <c r="F249" s="281" t="s">
        <v>1867</v>
      </c>
      <c r="G249" s="568">
        <v>8956</v>
      </c>
      <c r="H249" s="568">
        <v>8955</v>
      </c>
      <c r="I249" s="568">
        <f t="shared" si="17"/>
        <v>1</v>
      </c>
      <c r="J249" s="283">
        <v>11859</v>
      </c>
      <c r="K249" s="337"/>
      <c r="P249" s="119"/>
      <c r="R249" s="119"/>
    </row>
    <row r="250" spans="1:18" s="128" customFormat="1" ht="15.4" customHeight="1">
      <c r="A250" s="280">
        <v>68011</v>
      </c>
      <c r="B250" s="280">
        <v>7</v>
      </c>
      <c r="C250" s="280">
        <v>2</v>
      </c>
      <c r="D250" s="280">
        <v>6</v>
      </c>
      <c r="E250" s="280">
        <v>62768011</v>
      </c>
      <c r="F250" s="281" t="s">
        <v>1014</v>
      </c>
      <c r="G250" s="568">
        <v>878609</v>
      </c>
      <c r="H250" s="568">
        <v>756547</v>
      </c>
      <c r="I250" s="568">
        <f t="shared" si="10"/>
        <v>122062</v>
      </c>
      <c r="J250" s="283">
        <v>859518</v>
      </c>
      <c r="K250" s="337">
        <f t="shared" ref="K250:K261" si="18">H250-J250</f>
        <v>-102971</v>
      </c>
      <c r="P250" s="119"/>
      <c r="R250" s="119"/>
    </row>
    <row r="251" spans="1:18" s="128" customFormat="1" ht="15.4" customHeight="1">
      <c r="A251" s="280">
        <v>68012</v>
      </c>
      <c r="B251" s="280">
        <v>7</v>
      </c>
      <c r="C251" s="280">
        <v>2</v>
      </c>
      <c r="D251" s="280">
        <v>6</v>
      </c>
      <c r="E251" s="280">
        <v>62768012</v>
      </c>
      <c r="F251" s="281" t="s">
        <v>1015</v>
      </c>
      <c r="G251" s="568">
        <v>101703</v>
      </c>
      <c r="H251" s="568">
        <v>37059</v>
      </c>
      <c r="I251" s="568">
        <f t="shared" si="10"/>
        <v>64644</v>
      </c>
      <c r="J251" s="283">
        <v>48493</v>
      </c>
      <c r="K251" s="337">
        <f t="shared" si="18"/>
        <v>-11434</v>
      </c>
      <c r="P251" s="119"/>
      <c r="R251" s="119"/>
    </row>
    <row r="252" spans="1:18" s="128" customFormat="1" ht="15.4" customHeight="1">
      <c r="A252" s="280">
        <v>68013</v>
      </c>
      <c r="B252" s="280">
        <v>7</v>
      </c>
      <c r="C252" s="280">
        <v>2</v>
      </c>
      <c r="D252" s="280">
        <v>6</v>
      </c>
      <c r="E252" s="280">
        <v>62768013</v>
      </c>
      <c r="F252" s="281" t="s">
        <v>1868</v>
      </c>
      <c r="G252" s="568">
        <v>899673</v>
      </c>
      <c r="H252" s="568">
        <v>918077</v>
      </c>
      <c r="I252" s="568">
        <f t="shared" si="10"/>
        <v>-18404</v>
      </c>
      <c r="J252" s="283">
        <v>1184350</v>
      </c>
      <c r="K252" s="337">
        <f t="shared" si="18"/>
        <v>-266273</v>
      </c>
      <c r="P252" s="119"/>
      <c r="R252" s="119"/>
    </row>
    <row r="253" spans="1:18" s="128" customFormat="1" ht="15.4" customHeight="1">
      <c r="A253" s="280">
        <v>68014</v>
      </c>
      <c r="B253" s="280">
        <v>7</v>
      </c>
      <c r="C253" s="280">
        <v>2</v>
      </c>
      <c r="D253" s="280">
        <v>6</v>
      </c>
      <c r="E253" s="280"/>
      <c r="F253" s="281" t="s">
        <v>1869</v>
      </c>
      <c r="G253" s="568">
        <v>6024</v>
      </c>
      <c r="H253" s="568">
        <v>4985</v>
      </c>
      <c r="I253" s="568">
        <f t="shared" si="10"/>
        <v>1039</v>
      </c>
      <c r="J253" s="283">
        <v>14478</v>
      </c>
      <c r="K253" s="337">
        <f t="shared" si="18"/>
        <v>-9493</v>
      </c>
      <c r="P253" s="119"/>
      <c r="R253" s="119"/>
    </row>
    <row r="254" spans="1:18" s="128" customFormat="1" ht="15.4" customHeight="1">
      <c r="A254" s="280">
        <v>68015</v>
      </c>
      <c r="B254" s="280">
        <v>7</v>
      </c>
      <c r="C254" s="280">
        <v>2</v>
      </c>
      <c r="D254" s="280">
        <v>6</v>
      </c>
      <c r="E254" s="280">
        <v>62768015</v>
      </c>
      <c r="F254" s="281" t="s">
        <v>1870</v>
      </c>
      <c r="G254" s="568">
        <v>52980</v>
      </c>
      <c r="H254" s="568">
        <v>40945</v>
      </c>
      <c r="I254" s="568">
        <f t="shared" si="10"/>
        <v>12035</v>
      </c>
      <c r="J254" s="283">
        <v>36174</v>
      </c>
      <c r="K254" s="337">
        <f t="shared" si="18"/>
        <v>4771</v>
      </c>
      <c r="P254" s="119"/>
      <c r="R254" s="119"/>
    </row>
    <row r="255" spans="1:18" s="128" customFormat="1" ht="15.4" customHeight="1">
      <c r="A255" s="280">
        <v>68016</v>
      </c>
      <c r="B255" s="280">
        <v>7</v>
      </c>
      <c r="C255" s="280">
        <v>2</v>
      </c>
      <c r="D255" s="280">
        <v>6</v>
      </c>
      <c r="E255" s="280"/>
      <c r="F255" s="281" t="s">
        <v>1871</v>
      </c>
      <c r="G255" s="568">
        <v>32672</v>
      </c>
      <c r="H255" s="568">
        <v>42027</v>
      </c>
      <c r="I255" s="568">
        <f t="shared" si="10"/>
        <v>-9355</v>
      </c>
      <c r="J255" s="283">
        <v>12070</v>
      </c>
      <c r="K255" s="337">
        <f t="shared" si="18"/>
        <v>29957</v>
      </c>
      <c r="P255" s="119"/>
      <c r="R255" s="119"/>
    </row>
    <row r="256" spans="1:18" s="128" customFormat="1" ht="30" customHeight="1">
      <c r="A256" s="306">
        <v>68017</v>
      </c>
      <c r="B256" s="306">
        <v>7</v>
      </c>
      <c r="C256" s="306">
        <v>2</v>
      </c>
      <c r="D256" s="306">
        <v>6</v>
      </c>
      <c r="E256" s="306"/>
      <c r="F256" s="369" t="s">
        <v>1872</v>
      </c>
      <c r="G256" s="568">
        <v>500785</v>
      </c>
      <c r="H256" s="568">
        <v>500785</v>
      </c>
      <c r="I256" s="559">
        <f t="shared" si="10"/>
        <v>0</v>
      </c>
      <c r="J256" s="283">
        <v>676350</v>
      </c>
      <c r="K256" s="337">
        <f t="shared" si="18"/>
        <v>-175565</v>
      </c>
      <c r="P256" s="119"/>
      <c r="R256" s="119"/>
    </row>
    <row r="257" spans="1:18" s="128" customFormat="1" ht="15.4" customHeight="1">
      <c r="A257" s="280">
        <v>68018</v>
      </c>
      <c r="B257" s="280">
        <v>7</v>
      </c>
      <c r="C257" s="280">
        <v>2</v>
      </c>
      <c r="D257" s="280">
        <v>6</v>
      </c>
      <c r="E257" s="280"/>
      <c r="F257" s="365" t="s">
        <v>1873</v>
      </c>
      <c r="G257" s="568">
        <v>792000</v>
      </c>
      <c r="H257" s="568">
        <v>726275</v>
      </c>
      <c r="I257" s="568">
        <f t="shared" si="10"/>
        <v>65725</v>
      </c>
      <c r="J257" s="283">
        <v>735500</v>
      </c>
      <c r="K257" s="337">
        <f t="shared" si="18"/>
        <v>-9225</v>
      </c>
      <c r="P257" s="119"/>
      <c r="R257" s="119"/>
    </row>
    <row r="258" spans="1:18" s="128" customFormat="1" ht="15.4" customHeight="1">
      <c r="A258" s="280">
        <v>68019</v>
      </c>
      <c r="B258" s="280">
        <v>7</v>
      </c>
      <c r="C258" s="280">
        <v>2</v>
      </c>
      <c r="D258" s="280">
        <v>6</v>
      </c>
      <c r="E258" s="280"/>
      <c r="F258" s="365" t="s">
        <v>1874</v>
      </c>
      <c r="G258" s="568">
        <v>1485685</v>
      </c>
      <c r="H258" s="568">
        <v>1435305</v>
      </c>
      <c r="I258" s="568">
        <f t="shared" si="10"/>
        <v>50380</v>
      </c>
      <c r="J258" s="283">
        <v>1435670</v>
      </c>
      <c r="K258" s="337">
        <f t="shared" si="18"/>
        <v>-365</v>
      </c>
      <c r="P258" s="119"/>
      <c r="R258" s="119"/>
    </row>
    <row r="259" spans="1:18" s="128" customFormat="1" ht="15.4" customHeight="1">
      <c r="A259" s="280">
        <v>68031</v>
      </c>
      <c r="B259" s="280">
        <v>7</v>
      </c>
      <c r="C259" s="280">
        <v>2</v>
      </c>
      <c r="D259" s="280">
        <v>6</v>
      </c>
      <c r="E259" s="280">
        <v>62768031</v>
      </c>
      <c r="F259" s="281" t="s">
        <v>1017</v>
      </c>
      <c r="G259" s="568">
        <v>2355552</v>
      </c>
      <c r="H259" s="568">
        <v>2453280</v>
      </c>
      <c r="I259" s="568">
        <f t="shared" si="10"/>
        <v>-97728</v>
      </c>
      <c r="J259" s="283">
        <v>3087970</v>
      </c>
      <c r="K259" s="337">
        <f t="shared" si="18"/>
        <v>-634690</v>
      </c>
      <c r="P259" s="119"/>
      <c r="R259" s="119"/>
    </row>
    <row r="260" spans="1:18" s="128" customFormat="1" ht="15.4" customHeight="1">
      <c r="A260" s="280">
        <v>68032</v>
      </c>
      <c r="B260" s="280">
        <v>7</v>
      </c>
      <c r="C260" s="280">
        <v>2</v>
      </c>
      <c r="D260" s="280">
        <v>6</v>
      </c>
      <c r="E260" s="280">
        <v>62768032</v>
      </c>
      <c r="F260" s="281" t="s">
        <v>1875</v>
      </c>
      <c r="G260" s="568">
        <v>302525</v>
      </c>
      <c r="H260" s="568">
        <v>218662</v>
      </c>
      <c r="I260" s="568">
        <f t="shared" si="10"/>
        <v>83863</v>
      </c>
      <c r="J260" s="283">
        <v>219783</v>
      </c>
      <c r="K260" s="337">
        <f t="shared" si="18"/>
        <v>-1121</v>
      </c>
      <c r="P260" s="119"/>
      <c r="R260" s="119"/>
    </row>
    <row r="261" spans="1:18" s="128" customFormat="1" ht="15.4" customHeight="1">
      <c r="A261" s="280">
        <v>68034</v>
      </c>
      <c r="B261" s="280">
        <v>7</v>
      </c>
      <c r="C261" s="280">
        <v>2</v>
      </c>
      <c r="D261" s="280">
        <v>6</v>
      </c>
      <c r="E261" s="280"/>
      <c r="F261" s="281" t="s">
        <v>1876</v>
      </c>
      <c r="G261" s="568">
        <v>12500</v>
      </c>
      <c r="H261" s="568">
        <v>3990</v>
      </c>
      <c r="I261" s="568">
        <f t="shared" si="10"/>
        <v>8510</v>
      </c>
      <c r="J261" s="283">
        <v>7392</v>
      </c>
      <c r="K261" s="337">
        <f t="shared" si="18"/>
        <v>-3402</v>
      </c>
      <c r="P261" s="119"/>
      <c r="R261" s="119"/>
    </row>
    <row r="262" spans="1:18" s="128" customFormat="1" ht="15.4" customHeight="1">
      <c r="A262" s="280">
        <v>68035</v>
      </c>
      <c r="B262" s="280">
        <v>7</v>
      </c>
      <c r="C262" s="280">
        <v>2</v>
      </c>
      <c r="D262" s="280">
        <v>6</v>
      </c>
      <c r="E262" s="280"/>
      <c r="F262" s="281" t="s">
        <v>1877</v>
      </c>
      <c r="G262" s="568">
        <v>220000</v>
      </c>
      <c r="H262" s="568">
        <v>143456</v>
      </c>
      <c r="I262" s="568">
        <f t="shared" si="10"/>
        <v>76544</v>
      </c>
      <c r="J262" s="283">
        <v>190603</v>
      </c>
      <c r="K262" s="337"/>
      <c r="P262" s="119"/>
      <c r="R262" s="119"/>
    </row>
    <row r="263" spans="1:18" s="128" customFormat="1" ht="15.4" customHeight="1">
      <c r="A263" s="280">
        <v>68036</v>
      </c>
      <c r="B263" s="280">
        <v>7</v>
      </c>
      <c r="C263" s="280">
        <v>2</v>
      </c>
      <c r="D263" s="280">
        <v>6</v>
      </c>
      <c r="E263" s="280"/>
      <c r="F263" s="281" t="s">
        <v>1878</v>
      </c>
      <c r="G263" s="568">
        <v>52350</v>
      </c>
      <c r="H263" s="568">
        <v>30309</v>
      </c>
      <c r="I263" s="568">
        <f t="shared" si="10"/>
        <v>22041</v>
      </c>
      <c r="J263" s="283">
        <v>46142</v>
      </c>
      <c r="K263" s="337"/>
      <c r="P263" s="119"/>
      <c r="R263" s="119"/>
    </row>
    <row r="264" spans="1:18" s="128" customFormat="1" ht="15.4" customHeight="1">
      <c r="A264" s="280">
        <v>68038</v>
      </c>
      <c r="B264" s="280">
        <v>7</v>
      </c>
      <c r="C264" s="280">
        <v>2</v>
      </c>
      <c r="D264" s="280">
        <v>6</v>
      </c>
      <c r="E264" s="280"/>
      <c r="F264" s="281" t="s">
        <v>2608</v>
      </c>
      <c r="G264" s="568">
        <v>105444</v>
      </c>
      <c r="H264" s="568">
        <v>100981</v>
      </c>
      <c r="I264" s="568">
        <f>G264-H264</f>
        <v>4463</v>
      </c>
      <c r="J264" s="559">
        <v>0</v>
      </c>
      <c r="K264" s="337"/>
      <c r="P264" s="119"/>
      <c r="R264" s="119"/>
    </row>
    <row r="265" spans="1:18" s="128" customFormat="1" ht="30" customHeight="1">
      <c r="A265" s="664">
        <v>73012</v>
      </c>
      <c r="B265" s="664">
        <v>7</v>
      </c>
      <c r="C265" s="664">
        <v>2</v>
      </c>
      <c r="D265" s="664">
        <v>6</v>
      </c>
      <c r="E265" s="664">
        <v>62773012</v>
      </c>
      <c r="F265" s="369" t="s">
        <v>2604</v>
      </c>
      <c r="G265" s="568">
        <v>306442</v>
      </c>
      <c r="H265" s="568">
        <v>17741</v>
      </c>
      <c r="I265" s="568">
        <f t="shared" si="10"/>
        <v>288701</v>
      </c>
      <c r="J265" s="283">
        <v>74620</v>
      </c>
      <c r="K265" s="337">
        <f>H265-J265</f>
        <v>-56879</v>
      </c>
      <c r="P265" s="119"/>
      <c r="R265" s="119"/>
    </row>
    <row r="266" spans="1:18" s="128" customFormat="1" ht="15.4" customHeight="1">
      <c r="A266" s="280">
        <v>73059</v>
      </c>
      <c r="B266" s="280">
        <v>7</v>
      </c>
      <c r="C266" s="280">
        <v>2</v>
      </c>
      <c r="D266" s="280">
        <v>6</v>
      </c>
      <c r="E266" s="280">
        <v>62773059</v>
      </c>
      <c r="F266" s="281" t="s">
        <v>1019</v>
      </c>
      <c r="G266" s="568">
        <v>1291434</v>
      </c>
      <c r="H266" s="568">
        <v>1635308</v>
      </c>
      <c r="I266" s="568">
        <f t="shared" si="10"/>
        <v>-343874</v>
      </c>
      <c r="J266" s="283">
        <v>1136710</v>
      </c>
      <c r="K266" s="337">
        <f>H266-J266</f>
        <v>498598</v>
      </c>
      <c r="P266" s="119"/>
      <c r="R266" s="119"/>
    </row>
    <row r="267" spans="1:18" s="128" customFormat="1" ht="15.4" customHeight="1">
      <c r="A267" s="280">
        <v>73061</v>
      </c>
      <c r="B267" s="280">
        <v>7</v>
      </c>
      <c r="C267" s="280">
        <v>2</v>
      </c>
      <c r="D267" s="280">
        <v>6</v>
      </c>
      <c r="E267" s="280"/>
      <c r="F267" s="281" t="s">
        <v>1880</v>
      </c>
      <c r="G267" s="568">
        <v>8000</v>
      </c>
      <c r="H267" s="568">
        <v>27500</v>
      </c>
      <c r="I267" s="568">
        <f>G267-H267</f>
        <v>-19500</v>
      </c>
      <c r="J267" s="283">
        <v>34750</v>
      </c>
      <c r="K267" s="337"/>
      <c r="P267" s="119"/>
      <c r="R267" s="119"/>
    </row>
    <row r="268" spans="1:18" s="128" customFormat="1" ht="30" customHeight="1">
      <c r="A268" s="306">
        <v>73062</v>
      </c>
      <c r="B268" s="306">
        <v>7</v>
      </c>
      <c r="C268" s="306">
        <v>2</v>
      </c>
      <c r="D268" s="306">
        <v>6</v>
      </c>
      <c r="E268" s="306"/>
      <c r="F268" s="369" t="s">
        <v>1881</v>
      </c>
      <c r="G268" s="568">
        <v>240</v>
      </c>
      <c r="H268" s="568">
        <v>232</v>
      </c>
      <c r="I268" s="568">
        <f>G268-H268</f>
        <v>8</v>
      </c>
      <c r="J268" s="283">
        <v>348625</v>
      </c>
      <c r="K268" s="337"/>
      <c r="P268" s="119"/>
      <c r="R268" s="119"/>
    </row>
    <row r="269" spans="1:18" s="128" customFormat="1" ht="15.4" customHeight="1">
      <c r="A269" s="280">
        <v>73064</v>
      </c>
      <c r="B269" s="280">
        <v>7</v>
      </c>
      <c r="C269" s="280">
        <v>2</v>
      </c>
      <c r="D269" s="280">
        <v>6</v>
      </c>
      <c r="E269" s="280"/>
      <c r="F269" s="365" t="s">
        <v>2609</v>
      </c>
      <c r="G269" s="559">
        <v>0</v>
      </c>
      <c r="H269" s="568">
        <v>1550</v>
      </c>
      <c r="I269" s="568">
        <f>G269-H269</f>
        <v>-1550</v>
      </c>
      <c r="J269" s="559">
        <v>0</v>
      </c>
      <c r="K269" s="337"/>
      <c r="P269" s="119"/>
      <c r="R269" s="119"/>
    </row>
    <row r="270" spans="1:18" s="128" customFormat="1" ht="30" customHeight="1">
      <c r="A270" s="306">
        <v>81981</v>
      </c>
      <c r="B270" s="306">
        <v>7</v>
      </c>
      <c r="C270" s="306">
        <v>2</v>
      </c>
      <c r="D270" s="306">
        <v>6</v>
      </c>
      <c r="E270" s="306"/>
      <c r="F270" s="369" t="s">
        <v>1882</v>
      </c>
      <c r="G270" s="568">
        <v>4672732</v>
      </c>
      <c r="H270" s="568">
        <v>6131623</v>
      </c>
      <c r="I270" s="568">
        <f t="shared" si="10"/>
        <v>-1458891</v>
      </c>
      <c r="J270" s="283">
        <v>5943374</v>
      </c>
      <c r="K270" s="337">
        <f>H270-J270</f>
        <v>188249</v>
      </c>
      <c r="P270" s="119"/>
      <c r="R270" s="119"/>
    </row>
    <row r="271" spans="1:18" s="128" customFormat="1" ht="15.4" customHeight="1">
      <c r="A271" s="280">
        <v>81982</v>
      </c>
      <c r="B271" s="280">
        <v>7</v>
      </c>
      <c r="C271" s="280">
        <v>2</v>
      </c>
      <c r="D271" s="280">
        <v>6</v>
      </c>
      <c r="E271" s="280"/>
      <c r="F271" s="281" t="s">
        <v>1883</v>
      </c>
      <c r="G271" s="568">
        <v>54171</v>
      </c>
      <c r="H271" s="568">
        <v>18518</v>
      </c>
      <c r="I271" s="568">
        <f t="shared" si="10"/>
        <v>35653</v>
      </c>
      <c r="J271" s="283">
        <v>25989</v>
      </c>
      <c r="K271" s="337">
        <f>H271-J271</f>
        <v>-7471</v>
      </c>
      <c r="P271" s="119"/>
      <c r="R271" s="119"/>
    </row>
    <row r="272" spans="1:18" s="128" customFormat="1" ht="15.4" customHeight="1">
      <c r="A272" s="280">
        <v>81983</v>
      </c>
      <c r="B272" s="280">
        <v>7</v>
      </c>
      <c r="C272" s="280">
        <v>2</v>
      </c>
      <c r="D272" s="280">
        <v>6</v>
      </c>
      <c r="E272" s="280"/>
      <c r="F272" s="281" t="s">
        <v>1884</v>
      </c>
      <c r="G272" s="568">
        <v>38487</v>
      </c>
      <c r="H272" s="568">
        <v>23018</v>
      </c>
      <c r="I272" s="568">
        <f t="shared" si="10"/>
        <v>15469</v>
      </c>
      <c r="J272" s="283">
        <v>90720</v>
      </c>
      <c r="K272" s="337">
        <f>H272-J272</f>
        <v>-67702</v>
      </c>
      <c r="P272" s="119"/>
      <c r="R272" s="119"/>
    </row>
    <row r="273" spans="1:19" s="128" customFormat="1" ht="15.4" customHeight="1">
      <c r="A273" s="280">
        <v>81984</v>
      </c>
      <c r="B273" s="280">
        <v>7</v>
      </c>
      <c r="C273" s="280">
        <v>2</v>
      </c>
      <c r="D273" s="280">
        <v>6</v>
      </c>
      <c r="E273" s="280"/>
      <c r="F273" s="281" t="s">
        <v>1885</v>
      </c>
      <c r="G273" s="568">
        <v>265000</v>
      </c>
      <c r="H273" s="568">
        <v>265000</v>
      </c>
      <c r="I273" s="559">
        <f t="shared" si="10"/>
        <v>0</v>
      </c>
      <c r="J273" s="283">
        <v>1400986</v>
      </c>
      <c r="K273" s="337"/>
      <c r="P273" s="119"/>
      <c r="R273" s="119"/>
    </row>
    <row r="274" spans="1:19" s="128" customFormat="1" ht="15.4" customHeight="1">
      <c r="A274" s="280">
        <v>81985</v>
      </c>
      <c r="B274" s="280">
        <v>7</v>
      </c>
      <c r="C274" s="280">
        <v>2</v>
      </c>
      <c r="D274" s="280">
        <v>6</v>
      </c>
      <c r="E274" s="280"/>
      <c r="F274" s="365" t="s">
        <v>1886</v>
      </c>
      <c r="G274" s="559">
        <v>0</v>
      </c>
      <c r="H274" s="559">
        <v>0</v>
      </c>
      <c r="I274" s="559">
        <f t="shared" si="10"/>
        <v>0</v>
      </c>
      <c r="J274" s="283">
        <v>2192987</v>
      </c>
      <c r="K274" s="337"/>
      <c r="P274" s="119"/>
      <c r="R274" s="119"/>
    </row>
    <row r="275" spans="1:19" s="128" customFormat="1" ht="15.4" customHeight="1">
      <c r="A275" s="280">
        <v>81986</v>
      </c>
      <c r="B275" s="280">
        <v>7</v>
      </c>
      <c r="C275" s="280">
        <v>2</v>
      </c>
      <c r="D275" s="280">
        <v>6</v>
      </c>
      <c r="E275" s="280"/>
      <c r="F275" s="365" t="s">
        <v>1887</v>
      </c>
      <c r="G275" s="559">
        <v>0</v>
      </c>
      <c r="H275" s="559">
        <v>0</v>
      </c>
      <c r="I275" s="559">
        <f t="shared" si="10"/>
        <v>0</v>
      </c>
      <c r="J275" s="283">
        <v>672588</v>
      </c>
      <c r="K275" s="337"/>
      <c r="P275" s="119"/>
      <c r="R275" s="119"/>
    </row>
    <row r="276" spans="1:19" s="128" customFormat="1" ht="15.4" customHeight="1">
      <c r="A276" s="280">
        <v>81987</v>
      </c>
      <c r="B276" s="280">
        <v>7</v>
      </c>
      <c r="C276" s="280">
        <v>2</v>
      </c>
      <c r="D276" s="280">
        <v>6</v>
      </c>
      <c r="E276" s="280"/>
      <c r="F276" s="281" t="s">
        <v>1888</v>
      </c>
      <c r="G276" s="568">
        <v>57864</v>
      </c>
      <c r="H276" s="568">
        <v>72803</v>
      </c>
      <c r="I276" s="568">
        <f t="shared" si="10"/>
        <v>-14939</v>
      </c>
      <c r="J276" s="283">
        <v>51551</v>
      </c>
      <c r="K276" s="337"/>
      <c r="P276" s="119"/>
      <c r="R276" s="119"/>
    </row>
    <row r="277" spans="1:19" s="128" customFormat="1" ht="15.4" customHeight="1">
      <c r="A277" s="280">
        <v>81991</v>
      </c>
      <c r="B277" s="280">
        <v>7</v>
      </c>
      <c r="C277" s="280">
        <v>2</v>
      </c>
      <c r="D277" s="280">
        <v>6</v>
      </c>
      <c r="E277" s="280">
        <v>62781991</v>
      </c>
      <c r="F277" s="281" t="s">
        <v>1021</v>
      </c>
      <c r="G277" s="568">
        <v>260816</v>
      </c>
      <c r="H277" s="568">
        <v>261437</v>
      </c>
      <c r="I277" s="568">
        <f t="shared" si="10"/>
        <v>-621</v>
      </c>
      <c r="J277" s="283">
        <v>316605</v>
      </c>
      <c r="K277" s="337">
        <f t="shared" ref="K277:K287" si="19">H277-J277</f>
        <v>-55168</v>
      </c>
      <c r="P277" s="119"/>
      <c r="R277" s="119"/>
    </row>
    <row r="278" spans="1:19" s="128" customFormat="1" ht="15.4" customHeight="1">
      <c r="A278" s="280">
        <v>81992</v>
      </c>
      <c r="B278" s="280">
        <v>7</v>
      </c>
      <c r="C278" s="280">
        <v>2</v>
      </c>
      <c r="D278" s="280">
        <v>6</v>
      </c>
      <c r="E278" s="280">
        <v>62781992</v>
      </c>
      <c r="F278" s="281" t="s">
        <v>1023</v>
      </c>
      <c r="G278" s="568">
        <v>21362312</v>
      </c>
      <c r="H278" s="568">
        <v>21833757</v>
      </c>
      <c r="I278" s="568">
        <f t="shared" si="10"/>
        <v>-471445</v>
      </c>
      <c r="J278" s="283">
        <v>22059420</v>
      </c>
      <c r="K278" s="337">
        <f t="shared" si="19"/>
        <v>-225663</v>
      </c>
      <c r="P278" s="119"/>
      <c r="R278" s="119"/>
    </row>
    <row r="279" spans="1:19" s="128" customFormat="1" ht="15.4" customHeight="1">
      <c r="A279" s="280">
        <v>81995</v>
      </c>
      <c r="B279" s="280">
        <v>7</v>
      </c>
      <c r="C279" s="280">
        <v>2</v>
      </c>
      <c r="D279" s="280">
        <v>6</v>
      </c>
      <c r="E279" s="280"/>
      <c r="F279" s="365" t="s">
        <v>2610</v>
      </c>
      <c r="G279" s="568">
        <v>226694</v>
      </c>
      <c r="H279" s="568">
        <v>86279</v>
      </c>
      <c r="I279" s="568">
        <f t="shared" si="10"/>
        <v>140415</v>
      </c>
      <c r="J279" s="559">
        <v>0</v>
      </c>
      <c r="K279" s="337"/>
      <c r="P279" s="119"/>
      <c r="R279" s="119"/>
    </row>
    <row r="280" spans="1:19" s="128" customFormat="1" ht="15.4" customHeight="1">
      <c r="A280" s="280">
        <v>81996</v>
      </c>
      <c r="B280" s="280">
        <v>7</v>
      </c>
      <c r="C280" s="280">
        <v>2</v>
      </c>
      <c r="D280" s="280">
        <v>6</v>
      </c>
      <c r="E280" s="280">
        <v>62781996</v>
      </c>
      <c r="F280" s="281" t="s">
        <v>1889</v>
      </c>
      <c r="G280" s="568">
        <v>6802855</v>
      </c>
      <c r="H280" s="568">
        <v>7604998</v>
      </c>
      <c r="I280" s="568">
        <f t="shared" si="10"/>
        <v>-802143</v>
      </c>
      <c r="J280" s="283">
        <v>7489488</v>
      </c>
      <c r="K280" s="337">
        <f t="shared" si="19"/>
        <v>115510</v>
      </c>
      <c r="P280" s="119"/>
      <c r="R280" s="119"/>
    </row>
    <row r="281" spans="1:19" s="128" customFormat="1" ht="15.4" customHeight="1">
      <c r="A281" s="280">
        <v>81997</v>
      </c>
      <c r="B281" s="280">
        <v>7</v>
      </c>
      <c r="C281" s="280">
        <v>2</v>
      </c>
      <c r="D281" s="280">
        <v>6</v>
      </c>
      <c r="E281" s="280">
        <v>62781997</v>
      </c>
      <c r="F281" s="281" t="s">
        <v>1879</v>
      </c>
      <c r="G281" s="568">
        <v>3394971</v>
      </c>
      <c r="H281" s="568">
        <v>1190527</v>
      </c>
      <c r="I281" s="568">
        <f t="shared" si="10"/>
        <v>2204444</v>
      </c>
      <c r="J281" s="283">
        <v>1745137</v>
      </c>
      <c r="K281" s="337">
        <f t="shared" si="19"/>
        <v>-554610</v>
      </c>
      <c r="P281" s="119"/>
      <c r="R281" s="119"/>
    </row>
    <row r="282" spans="1:19" s="128" customFormat="1" ht="15.4" customHeight="1">
      <c r="A282" s="280">
        <v>81998</v>
      </c>
      <c r="B282" s="280">
        <v>7</v>
      </c>
      <c r="C282" s="280">
        <v>2</v>
      </c>
      <c r="D282" s="280">
        <v>6</v>
      </c>
      <c r="E282" s="280">
        <v>62781998</v>
      </c>
      <c r="F282" s="281" t="s">
        <v>1890</v>
      </c>
      <c r="G282" s="568">
        <v>3308158</v>
      </c>
      <c r="H282" s="568">
        <v>3340084</v>
      </c>
      <c r="I282" s="568">
        <f t="shared" si="10"/>
        <v>-31926</v>
      </c>
      <c r="J282" s="283">
        <v>3264595</v>
      </c>
      <c r="K282" s="337">
        <f t="shared" si="19"/>
        <v>75489</v>
      </c>
      <c r="P282" s="119"/>
      <c r="R282" s="119"/>
    </row>
    <row r="283" spans="1:19" s="128" customFormat="1" ht="15.4" hidden="1" customHeight="1">
      <c r="A283" s="280">
        <v>99991</v>
      </c>
      <c r="B283" s="280">
        <v>7</v>
      </c>
      <c r="C283" s="280">
        <v>2</v>
      </c>
      <c r="D283" s="280">
        <v>6</v>
      </c>
      <c r="E283" s="280">
        <v>62799991</v>
      </c>
      <c r="F283" s="281" t="s">
        <v>1114</v>
      </c>
      <c r="G283" s="568"/>
      <c r="H283" s="568">
        <v>0</v>
      </c>
      <c r="I283" s="568">
        <f t="shared" si="10"/>
        <v>0</v>
      </c>
      <c r="J283" s="568">
        <v>0</v>
      </c>
      <c r="K283" s="337">
        <f t="shared" si="19"/>
        <v>0</v>
      </c>
      <c r="P283" s="119"/>
      <c r="R283" s="119"/>
    </row>
    <row r="284" spans="1:19" s="128" customFormat="1" ht="15.4" customHeight="1">
      <c r="A284" s="280">
        <v>99993</v>
      </c>
      <c r="B284" s="280">
        <v>7</v>
      </c>
      <c r="C284" s="280">
        <v>2</v>
      </c>
      <c r="D284" s="280">
        <v>6</v>
      </c>
      <c r="E284" s="280">
        <v>62799993</v>
      </c>
      <c r="F284" s="281" t="s">
        <v>1891</v>
      </c>
      <c r="G284" s="568">
        <v>5436000</v>
      </c>
      <c r="H284" s="568">
        <v>2305843</v>
      </c>
      <c r="I284" s="568">
        <f t="shared" si="10"/>
        <v>3130157</v>
      </c>
      <c r="J284" s="283">
        <v>2928798</v>
      </c>
      <c r="K284" s="337">
        <f t="shared" si="19"/>
        <v>-622955</v>
      </c>
      <c r="P284" s="119"/>
      <c r="R284" s="119"/>
    </row>
    <row r="285" spans="1:19" s="119" customFormat="1" ht="15.4" customHeight="1">
      <c r="A285" s="282"/>
      <c r="B285" s="282"/>
      <c r="C285" s="282">
        <v>3</v>
      </c>
      <c r="D285" s="282">
        <v>6</v>
      </c>
      <c r="E285" s="280">
        <v>63</v>
      </c>
      <c r="F285" s="123" t="s">
        <v>1892</v>
      </c>
      <c r="G285" s="488">
        <f>G286+G290+G297+G319+G328+G340+G344+G347</f>
        <v>55936097</v>
      </c>
      <c r="H285" s="488">
        <f>H286+H290+H297+H319+H328+H340+H344+H347</f>
        <v>84234155</v>
      </c>
      <c r="I285" s="488">
        <f>G285-H285</f>
        <v>-28298058</v>
      </c>
      <c r="J285" s="488">
        <f>J286+J290+J297+J319+J328+J340+J344+J347</f>
        <v>150757811</v>
      </c>
      <c r="K285" s="337">
        <f t="shared" si="19"/>
        <v>-66523656</v>
      </c>
      <c r="S285" s="128"/>
    </row>
    <row r="286" spans="1:19" s="119" customFormat="1" ht="15.4" customHeight="1">
      <c r="A286" s="282"/>
      <c r="B286" s="282">
        <v>1</v>
      </c>
      <c r="C286" s="282">
        <v>3</v>
      </c>
      <c r="D286" s="282">
        <v>6</v>
      </c>
      <c r="E286" s="280">
        <v>631</v>
      </c>
      <c r="F286" s="123" t="s">
        <v>1031</v>
      </c>
      <c r="G286" s="488">
        <f>SUM(G287:G289)</f>
        <v>623139</v>
      </c>
      <c r="H286" s="488">
        <f>SUM(H287:H289)</f>
        <v>830171</v>
      </c>
      <c r="I286" s="488">
        <f>G286-H286</f>
        <v>-207032</v>
      </c>
      <c r="J286" s="488">
        <f>SUM(J287:J289)</f>
        <v>834300</v>
      </c>
      <c r="K286" s="337">
        <f t="shared" si="19"/>
        <v>-4129</v>
      </c>
      <c r="S286" s="128"/>
    </row>
    <row r="287" spans="1:19" s="128" customFormat="1" ht="15.4" customHeight="1">
      <c r="A287" s="280">
        <v>75011</v>
      </c>
      <c r="B287" s="280">
        <v>1</v>
      </c>
      <c r="C287" s="280">
        <v>3</v>
      </c>
      <c r="D287" s="280">
        <v>6</v>
      </c>
      <c r="E287" s="280">
        <v>63175011</v>
      </c>
      <c r="F287" s="281" t="s">
        <v>1033</v>
      </c>
      <c r="G287" s="283">
        <v>360286</v>
      </c>
      <c r="H287" s="283">
        <f>514118+2</f>
        <v>514120</v>
      </c>
      <c r="I287" s="283">
        <f t="shared" ref="I287:I358" si="20">G287-H287</f>
        <v>-153834</v>
      </c>
      <c r="J287" s="283">
        <v>585583</v>
      </c>
      <c r="K287" s="337">
        <f t="shared" si="19"/>
        <v>-71463</v>
      </c>
      <c r="P287" s="119"/>
      <c r="R287" s="119"/>
    </row>
    <row r="288" spans="1:19" s="128" customFormat="1" ht="15.4" customHeight="1">
      <c r="A288" s="280">
        <v>75014</v>
      </c>
      <c r="B288" s="280">
        <v>1</v>
      </c>
      <c r="C288" s="280">
        <v>3</v>
      </c>
      <c r="D288" s="280">
        <v>6</v>
      </c>
      <c r="E288" s="280"/>
      <c r="F288" s="281" t="s">
        <v>1893</v>
      </c>
      <c r="G288" s="283">
        <v>152982</v>
      </c>
      <c r="H288" s="283">
        <v>152981</v>
      </c>
      <c r="I288" s="283">
        <f t="shared" si="20"/>
        <v>1</v>
      </c>
      <c r="J288" s="568">
        <v>121261</v>
      </c>
      <c r="K288" s="337"/>
      <c r="P288" s="119"/>
      <c r="R288" s="119"/>
    </row>
    <row r="289" spans="1:19" s="128" customFormat="1" ht="15.4" customHeight="1">
      <c r="A289" s="280">
        <v>75019</v>
      </c>
      <c r="B289" s="280">
        <v>1</v>
      </c>
      <c r="C289" s="280">
        <v>3</v>
      </c>
      <c r="D289" s="280">
        <v>6</v>
      </c>
      <c r="E289" s="280">
        <v>63175019</v>
      </c>
      <c r="F289" s="281" t="s">
        <v>1894</v>
      </c>
      <c r="G289" s="283">
        <v>109871</v>
      </c>
      <c r="H289" s="283">
        <v>163070</v>
      </c>
      <c r="I289" s="283">
        <f t="shared" si="20"/>
        <v>-53199</v>
      </c>
      <c r="J289" s="283">
        <v>127456</v>
      </c>
      <c r="K289" s="337">
        <f t="shared" ref="K289:K301" si="21">H289-J289</f>
        <v>35614</v>
      </c>
      <c r="P289" s="119"/>
      <c r="R289" s="119"/>
    </row>
    <row r="290" spans="1:19" s="119" customFormat="1" ht="15.4" customHeight="1">
      <c r="A290" s="282"/>
      <c r="B290" s="282">
        <v>2</v>
      </c>
      <c r="C290" s="282">
        <v>3</v>
      </c>
      <c r="D290" s="282">
        <v>6</v>
      </c>
      <c r="E290" s="280">
        <v>632</v>
      </c>
      <c r="F290" s="123" t="s">
        <v>1037</v>
      </c>
      <c r="G290" s="488">
        <f>SUM(G291:G296)</f>
        <v>5859776</v>
      </c>
      <c r="H290" s="488">
        <f>SUM(H291:H296)</f>
        <v>10380450</v>
      </c>
      <c r="I290" s="488">
        <f t="shared" si="20"/>
        <v>-4520674</v>
      </c>
      <c r="J290" s="488">
        <f>SUM(J291:J296)</f>
        <v>13613392</v>
      </c>
      <c r="K290" s="337">
        <f t="shared" si="21"/>
        <v>-3232942</v>
      </c>
      <c r="S290" s="128"/>
    </row>
    <row r="291" spans="1:19" s="128" customFormat="1" ht="15.4" customHeight="1">
      <c r="A291" s="280">
        <v>75021</v>
      </c>
      <c r="B291" s="280">
        <v>2</v>
      </c>
      <c r="C291" s="280">
        <v>3</v>
      </c>
      <c r="D291" s="280">
        <v>6</v>
      </c>
      <c r="E291" s="280">
        <v>63275021</v>
      </c>
      <c r="F291" s="281" t="s">
        <v>1039</v>
      </c>
      <c r="G291" s="283">
        <v>225283</v>
      </c>
      <c r="H291" s="283">
        <v>431133</v>
      </c>
      <c r="I291" s="283">
        <f t="shared" si="20"/>
        <v>-205850</v>
      </c>
      <c r="J291" s="283">
        <v>798225</v>
      </c>
      <c r="K291" s="337">
        <f t="shared" si="21"/>
        <v>-367092</v>
      </c>
      <c r="P291" s="119"/>
      <c r="R291" s="119"/>
    </row>
    <row r="292" spans="1:19" s="128" customFormat="1" ht="15.4" customHeight="1">
      <c r="A292" s="280">
        <v>75022</v>
      </c>
      <c r="B292" s="280">
        <v>2</v>
      </c>
      <c r="C292" s="280">
        <v>3</v>
      </c>
      <c r="D292" s="280">
        <v>6</v>
      </c>
      <c r="E292" s="280">
        <v>63275022</v>
      </c>
      <c r="F292" s="281" t="s">
        <v>1895</v>
      </c>
      <c r="G292" s="283">
        <v>3130593</v>
      </c>
      <c r="H292" s="283">
        <v>3457487</v>
      </c>
      <c r="I292" s="283">
        <f t="shared" si="20"/>
        <v>-326894</v>
      </c>
      <c r="J292" s="283">
        <v>4686042</v>
      </c>
      <c r="K292" s="337">
        <f t="shared" si="21"/>
        <v>-1228555</v>
      </c>
      <c r="P292" s="119"/>
      <c r="R292" s="119"/>
    </row>
    <row r="293" spans="1:19" s="128" customFormat="1" ht="15.4" customHeight="1">
      <c r="A293" s="280">
        <v>75023</v>
      </c>
      <c r="B293" s="280">
        <v>2</v>
      </c>
      <c r="C293" s="280">
        <v>3</v>
      </c>
      <c r="D293" s="280">
        <v>6</v>
      </c>
      <c r="E293" s="280">
        <v>63275023</v>
      </c>
      <c r="F293" s="281" t="s">
        <v>1043</v>
      </c>
      <c r="G293" s="283">
        <v>45100</v>
      </c>
      <c r="H293" s="283">
        <v>42538</v>
      </c>
      <c r="I293" s="283">
        <f t="shared" si="20"/>
        <v>2562</v>
      </c>
      <c r="J293" s="283">
        <v>17724</v>
      </c>
      <c r="K293" s="337">
        <f t="shared" si="21"/>
        <v>24814</v>
      </c>
      <c r="P293" s="119"/>
      <c r="R293" s="119"/>
    </row>
    <row r="294" spans="1:19" s="128" customFormat="1" ht="15.4" customHeight="1">
      <c r="A294" s="280">
        <v>75024</v>
      </c>
      <c r="B294" s="280">
        <v>2</v>
      </c>
      <c r="C294" s="280">
        <v>3</v>
      </c>
      <c r="D294" s="280">
        <v>6</v>
      </c>
      <c r="E294" s="280">
        <v>63275024</v>
      </c>
      <c r="F294" s="281" t="s">
        <v>1045</v>
      </c>
      <c r="G294" s="283">
        <v>2275400</v>
      </c>
      <c r="H294" s="283">
        <v>5865292</v>
      </c>
      <c r="I294" s="283">
        <f t="shared" si="20"/>
        <v>-3589892</v>
      </c>
      <c r="J294" s="283">
        <v>7625654</v>
      </c>
      <c r="K294" s="337">
        <f t="shared" si="21"/>
        <v>-1760362</v>
      </c>
      <c r="P294" s="119"/>
      <c r="R294" s="119"/>
    </row>
    <row r="295" spans="1:19" s="128" customFormat="1" ht="15.4" customHeight="1">
      <c r="A295" s="280">
        <v>75025</v>
      </c>
      <c r="B295" s="280">
        <v>2</v>
      </c>
      <c r="C295" s="280">
        <v>3</v>
      </c>
      <c r="D295" s="280">
        <v>6</v>
      </c>
      <c r="E295" s="280">
        <v>63275025</v>
      </c>
      <c r="F295" s="281" t="s">
        <v>1047</v>
      </c>
      <c r="G295" s="283">
        <v>183400</v>
      </c>
      <c r="H295" s="283">
        <v>584000</v>
      </c>
      <c r="I295" s="283">
        <f t="shared" si="20"/>
        <v>-400600</v>
      </c>
      <c r="J295" s="283">
        <v>485747</v>
      </c>
      <c r="K295" s="337">
        <f t="shared" si="21"/>
        <v>98253</v>
      </c>
      <c r="P295" s="119"/>
      <c r="R295" s="119"/>
    </row>
    <row r="296" spans="1:19" s="128" customFormat="1" ht="15.4" hidden="1" customHeight="1">
      <c r="A296" s="280">
        <v>75029</v>
      </c>
      <c r="B296" s="280">
        <v>2</v>
      </c>
      <c r="C296" s="280">
        <v>3</v>
      </c>
      <c r="D296" s="280">
        <v>6</v>
      </c>
      <c r="E296" s="280">
        <v>63275029</v>
      </c>
      <c r="F296" s="281" t="s">
        <v>1050</v>
      </c>
      <c r="G296" s="283"/>
      <c r="H296" s="568"/>
      <c r="I296" s="283">
        <f t="shared" si="20"/>
        <v>0</v>
      </c>
      <c r="J296" s="568">
        <v>0</v>
      </c>
      <c r="K296" s="337">
        <f t="shared" si="21"/>
        <v>0</v>
      </c>
      <c r="P296" s="119"/>
      <c r="R296" s="119"/>
    </row>
    <row r="297" spans="1:19" s="119" customFormat="1" ht="15.4" customHeight="1">
      <c r="A297" s="282"/>
      <c r="B297" s="282">
        <v>3</v>
      </c>
      <c r="C297" s="282">
        <v>3</v>
      </c>
      <c r="D297" s="282">
        <v>6</v>
      </c>
      <c r="E297" s="280">
        <v>633</v>
      </c>
      <c r="F297" s="123" t="s">
        <v>1896</v>
      </c>
      <c r="G297" s="488">
        <f>SUM(G298:G318)</f>
        <v>14582454</v>
      </c>
      <c r="H297" s="488">
        <f>SUM(H298:H318)</f>
        <v>23844582</v>
      </c>
      <c r="I297" s="488">
        <f>G297-H297</f>
        <v>-9262128</v>
      </c>
      <c r="J297" s="488">
        <f>SUM(J298:J318)</f>
        <v>30643700</v>
      </c>
      <c r="K297" s="337">
        <f t="shared" si="21"/>
        <v>-6799118</v>
      </c>
      <c r="S297" s="128"/>
    </row>
    <row r="298" spans="1:19" s="128" customFormat="1" ht="15.4" customHeight="1">
      <c r="A298" s="280">
        <v>75032</v>
      </c>
      <c r="B298" s="280">
        <v>3</v>
      </c>
      <c r="C298" s="280">
        <v>3</v>
      </c>
      <c r="D298" s="280">
        <v>6</v>
      </c>
      <c r="E298" s="280">
        <v>63375032</v>
      </c>
      <c r="F298" s="281" t="s">
        <v>1052</v>
      </c>
      <c r="G298" s="283">
        <v>1626000</v>
      </c>
      <c r="H298" s="283">
        <v>2156810</v>
      </c>
      <c r="I298" s="283">
        <f t="shared" si="20"/>
        <v>-530810</v>
      </c>
      <c r="J298" s="283">
        <v>2308814</v>
      </c>
      <c r="K298" s="337">
        <f t="shared" si="21"/>
        <v>-152004</v>
      </c>
      <c r="P298" s="119"/>
      <c r="R298" s="119"/>
    </row>
    <row r="299" spans="1:19" s="128" customFormat="1" ht="15.4" customHeight="1">
      <c r="A299" s="280">
        <v>75035</v>
      </c>
      <c r="B299" s="280">
        <v>3</v>
      </c>
      <c r="C299" s="280">
        <v>3</v>
      </c>
      <c r="D299" s="280">
        <v>6</v>
      </c>
      <c r="E299" s="280">
        <v>63375035</v>
      </c>
      <c r="F299" s="281" t="s">
        <v>1897</v>
      </c>
      <c r="G299" s="283">
        <v>614000</v>
      </c>
      <c r="H299" s="283">
        <v>547125</v>
      </c>
      <c r="I299" s="283">
        <f t="shared" si="20"/>
        <v>66875</v>
      </c>
      <c r="J299" s="283">
        <v>1891612</v>
      </c>
      <c r="K299" s="337">
        <f t="shared" si="21"/>
        <v>-1344487</v>
      </c>
      <c r="P299" s="119"/>
      <c r="R299" s="119"/>
    </row>
    <row r="300" spans="1:19" s="128" customFormat="1" ht="15.4" customHeight="1">
      <c r="A300" s="280">
        <v>75041</v>
      </c>
      <c r="B300" s="280">
        <v>3</v>
      </c>
      <c r="C300" s="280">
        <v>3</v>
      </c>
      <c r="D300" s="280">
        <v>6</v>
      </c>
      <c r="E300" s="280">
        <v>63375041</v>
      </c>
      <c r="F300" s="281" t="s">
        <v>1056</v>
      </c>
      <c r="G300" s="283">
        <v>910607</v>
      </c>
      <c r="H300" s="283">
        <v>687156</v>
      </c>
      <c r="I300" s="283">
        <f t="shared" si="20"/>
        <v>223451</v>
      </c>
      <c r="J300" s="283">
        <v>1145505</v>
      </c>
      <c r="K300" s="337">
        <f t="shared" si="21"/>
        <v>-458349</v>
      </c>
      <c r="P300" s="119"/>
      <c r="R300" s="119"/>
    </row>
    <row r="301" spans="1:19" s="128" customFormat="1" ht="15.4" customHeight="1">
      <c r="A301" s="280">
        <v>75042</v>
      </c>
      <c r="B301" s="280">
        <v>3</v>
      </c>
      <c r="C301" s="280">
        <v>3</v>
      </c>
      <c r="D301" s="280">
        <v>6</v>
      </c>
      <c r="E301" s="280">
        <v>63375042</v>
      </c>
      <c r="F301" s="281" t="s">
        <v>1058</v>
      </c>
      <c r="G301" s="283">
        <v>438</v>
      </c>
      <c r="H301" s="283">
        <v>438</v>
      </c>
      <c r="I301" s="559">
        <f>G301-H301</f>
        <v>0</v>
      </c>
      <c r="J301" s="283">
        <v>6670</v>
      </c>
      <c r="K301" s="337">
        <f t="shared" si="21"/>
        <v>-6232</v>
      </c>
      <c r="P301" s="119"/>
      <c r="R301" s="119"/>
    </row>
    <row r="302" spans="1:19" s="128" customFormat="1" ht="15.4" customHeight="1">
      <c r="A302" s="280">
        <v>75043</v>
      </c>
      <c r="B302" s="280">
        <v>3</v>
      </c>
      <c r="C302" s="280">
        <v>3</v>
      </c>
      <c r="D302" s="280">
        <v>6</v>
      </c>
      <c r="E302" s="280"/>
      <c r="F302" s="281" t="s">
        <v>1898</v>
      </c>
      <c r="G302" s="283">
        <v>109258</v>
      </c>
      <c r="H302" s="283">
        <v>109258</v>
      </c>
      <c r="I302" s="559">
        <f>G302-H302</f>
        <v>0</v>
      </c>
      <c r="J302" s="568">
        <v>84465</v>
      </c>
      <c r="K302" s="337"/>
      <c r="P302" s="119"/>
      <c r="R302" s="119"/>
    </row>
    <row r="303" spans="1:19" s="128" customFormat="1" ht="15.4" customHeight="1">
      <c r="A303" s="280">
        <v>75051</v>
      </c>
      <c r="B303" s="280">
        <v>3</v>
      </c>
      <c r="C303" s="280">
        <v>3</v>
      </c>
      <c r="D303" s="280">
        <v>6</v>
      </c>
      <c r="E303" s="280">
        <v>63375051</v>
      </c>
      <c r="F303" s="281" t="s">
        <v>1060</v>
      </c>
      <c r="G303" s="283">
        <v>810156</v>
      </c>
      <c r="H303" s="283">
        <v>1094440</v>
      </c>
      <c r="I303" s="283">
        <f t="shared" si="20"/>
        <v>-284284</v>
      </c>
      <c r="J303" s="283">
        <v>834095</v>
      </c>
      <c r="K303" s="337">
        <f t="shared" ref="K303:K328" si="22">H303-J303</f>
        <v>260345</v>
      </c>
      <c r="P303" s="119"/>
      <c r="R303" s="119"/>
    </row>
    <row r="304" spans="1:19" s="128" customFormat="1" ht="15.4" customHeight="1">
      <c r="A304" s="280">
        <v>75081</v>
      </c>
      <c r="B304" s="280">
        <v>3</v>
      </c>
      <c r="C304" s="280">
        <v>3</v>
      </c>
      <c r="D304" s="280">
        <v>6</v>
      </c>
      <c r="E304" s="280">
        <v>63375081</v>
      </c>
      <c r="F304" s="281" t="s">
        <v>1899</v>
      </c>
      <c r="G304" s="283">
        <v>21058</v>
      </c>
      <c r="H304" s="283">
        <v>18776</v>
      </c>
      <c r="I304" s="283">
        <f t="shared" si="20"/>
        <v>2282</v>
      </c>
      <c r="J304" s="283">
        <v>4864</v>
      </c>
      <c r="K304" s="337">
        <f t="shared" si="22"/>
        <v>13912</v>
      </c>
      <c r="P304" s="119"/>
      <c r="R304" s="119"/>
    </row>
    <row r="305" spans="1:19" s="128" customFormat="1" ht="15.4" customHeight="1">
      <c r="A305" s="280">
        <v>75999</v>
      </c>
      <c r="B305" s="280">
        <v>3</v>
      </c>
      <c r="C305" s="280">
        <v>3</v>
      </c>
      <c r="D305" s="280">
        <v>6</v>
      </c>
      <c r="E305" s="280">
        <v>63375999</v>
      </c>
      <c r="F305" s="281" t="s">
        <v>1064</v>
      </c>
      <c r="G305" s="283">
        <v>656696</v>
      </c>
      <c r="H305" s="283">
        <v>548924</v>
      </c>
      <c r="I305" s="283">
        <f t="shared" si="20"/>
        <v>107772</v>
      </c>
      <c r="J305" s="283">
        <v>674691</v>
      </c>
      <c r="K305" s="337">
        <f t="shared" si="22"/>
        <v>-125767</v>
      </c>
      <c r="P305" s="119"/>
      <c r="R305" s="119"/>
    </row>
    <row r="306" spans="1:19" s="128" customFormat="1" ht="15.4" hidden="1" customHeight="1">
      <c r="A306" s="280">
        <v>81996</v>
      </c>
      <c r="B306" s="280">
        <v>3</v>
      </c>
      <c r="C306" s="280">
        <v>3</v>
      </c>
      <c r="D306" s="280">
        <v>6</v>
      </c>
      <c r="E306" s="280">
        <v>63381996</v>
      </c>
      <c r="F306" s="281" t="s">
        <v>1900</v>
      </c>
      <c r="G306" s="568"/>
      <c r="H306" s="568"/>
      <c r="I306" s="568">
        <f t="shared" si="20"/>
        <v>0</v>
      </c>
      <c r="J306" s="568">
        <v>0</v>
      </c>
      <c r="K306" s="337">
        <f t="shared" si="22"/>
        <v>0</v>
      </c>
      <c r="P306" s="119"/>
      <c r="R306" s="119"/>
    </row>
    <row r="307" spans="1:19" s="128" customFormat="1" ht="15.4" customHeight="1">
      <c r="A307" s="280">
        <v>99012</v>
      </c>
      <c r="B307" s="280">
        <v>3</v>
      </c>
      <c r="C307" s="280">
        <v>3</v>
      </c>
      <c r="D307" s="280">
        <v>6</v>
      </c>
      <c r="E307" s="280">
        <v>63399012</v>
      </c>
      <c r="F307" s="281" t="s">
        <v>1066</v>
      </c>
      <c r="G307" s="283">
        <v>93241</v>
      </c>
      <c r="H307" s="283">
        <v>89154</v>
      </c>
      <c r="I307" s="283">
        <f t="shared" ref="I307:I317" si="23">G307-H307</f>
        <v>4087</v>
      </c>
      <c r="J307" s="283">
        <v>104139</v>
      </c>
      <c r="K307" s="337">
        <f t="shared" si="22"/>
        <v>-14985</v>
      </c>
      <c r="P307" s="119"/>
      <c r="R307" s="119"/>
    </row>
    <row r="308" spans="1:19" s="128" customFormat="1" ht="15.4" customHeight="1">
      <c r="A308" s="280">
        <v>99013</v>
      </c>
      <c r="B308" s="280">
        <v>3</v>
      </c>
      <c r="C308" s="280">
        <v>3</v>
      </c>
      <c r="D308" s="280">
        <v>6</v>
      </c>
      <c r="E308" s="280">
        <v>63399013</v>
      </c>
      <c r="F308" s="281" t="s">
        <v>1068</v>
      </c>
      <c r="G308" s="283">
        <v>1000</v>
      </c>
      <c r="H308" s="283">
        <v>3</v>
      </c>
      <c r="I308" s="283">
        <f t="shared" si="23"/>
        <v>997</v>
      </c>
      <c r="J308" s="283">
        <v>60162</v>
      </c>
      <c r="K308" s="337">
        <f t="shared" si="22"/>
        <v>-60159</v>
      </c>
      <c r="P308" s="119"/>
      <c r="R308" s="119"/>
    </row>
    <row r="309" spans="1:19" s="128" customFormat="1" ht="15.4" customHeight="1">
      <c r="A309" s="280">
        <v>99014</v>
      </c>
      <c r="B309" s="280">
        <v>3</v>
      </c>
      <c r="C309" s="280">
        <v>3</v>
      </c>
      <c r="D309" s="280">
        <v>6</v>
      </c>
      <c r="E309" s="280"/>
      <c r="F309" s="281" t="s">
        <v>1901</v>
      </c>
      <c r="G309" s="283">
        <v>163</v>
      </c>
      <c r="H309" s="283">
        <v>163</v>
      </c>
      <c r="I309" s="559">
        <f>G309-H309</f>
        <v>0</v>
      </c>
      <c r="J309" s="283">
        <v>4227</v>
      </c>
      <c r="K309" s="337">
        <f t="shared" si="22"/>
        <v>-4064</v>
      </c>
      <c r="P309" s="119"/>
      <c r="R309" s="119"/>
    </row>
    <row r="310" spans="1:19" s="128" customFormat="1" ht="15.4" customHeight="1">
      <c r="A310" s="280">
        <v>99016</v>
      </c>
      <c r="B310" s="280">
        <v>3</v>
      </c>
      <c r="C310" s="280">
        <v>3</v>
      </c>
      <c r="D310" s="280">
        <v>6</v>
      </c>
      <c r="E310" s="280"/>
      <c r="F310" s="281" t="s">
        <v>1902</v>
      </c>
      <c r="G310" s="283">
        <v>420</v>
      </c>
      <c r="H310" s="283">
        <v>420</v>
      </c>
      <c r="I310" s="559">
        <f>G310-H310</f>
        <v>0</v>
      </c>
      <c r="J310" s="283">
        <v>4870</v>
      </c>
      <c r="K310" s="337">
        <f t="shared" si="22"/>
        <v>-4450</v>
      </c>
      <c r="P310" s="119"/>
      <c r="R310" s="119"/>
    </row>
    <row r="311" spans="1:19" s="128" customFormat="1" ht="15.4" customHeight="1">
      <c r="A311" s="280">
        <v>99017</v>
      </c>
      <c r="B311" s="280">
        <v>3</v>
      </c>
      <c r="C311" s="280">
        <v>3</v>
      </c>
      <c r="D311" s="280">
        <v>6</v>
      </c>
      <c r="E311" s="280"/>
      <c r="F311" s="281" t="s">
        <v>1903</v>
      </c>
      <c r="G311" s="283">
        <v>431528</v>
      </c>
      <c r="H311" s="283">
        <v>424858</v>
      </c>
      <c r="I311" s="283">
        <f t="shared" si="23"/>
        <v>6670</v>
      </c>
      <c r="J311" s="283">
        <v>470838</v>
      </c>
      <c r="K311" s="337">
        <f t="shared" si="22"/>
        <v>-45980</v>
      </c>
      <c r="P311" s="119"/>
      <c r="R311" s="119"/>
    </row>
    <row r="312" spans="1:19" s="128" customFormat="1" ht="15.4" customHeight="1">
      <c r="A312" s="280">
        <v>99018</v>
      </c>
      <c r="B312" s="280">
        <v>3</v>
      </c>
      <c r="C312" s="280">
        <v>3</v>
      </c>
      <c r="D312" s="280">
        <v>6</v>
      </c>
      <c r="E312" s="280"/>
      <c r="F312" s="281" t="s">
        <v>1904</v>
      </c>
      <c r="G312" s="283">
        <v>190337</v>
      </c>
      <c r="H312" s="283">
        <v>175596</v>
      </c>
      <c r="I312" s="283">
        <f t="shared" si="23"/>
        <v>14741</v>
      </c>
      <c r="J312" s="283">
        <v>109781</v>
      </c>
      <c r="K312" s="337">
        <f t="shared" si="22"/>
        <v>65815</v>
      </c>
      <c r="P312" s="119"/>
      <c r="R312" s="119"/>
    </row>
    <row r="313" spans="1:19" s="128" customFormat="1" ht="15.4" customHeight="1">
      <c r="A313" s="280">
        <v>99019</v>
      </c>
      <c r="B313" s="280">
        <v>3</v>
      </c>
      <c r="C313" s="280">
        <v>3</v>
      </c>
      <c r="D313" s="280">
        <v>6</v>
      </c>
      <c r="E313" s="280"/>
      <c r="F313" s="281" t="s">
        <v>1905</v>
      </c>
      <c r="G313" s="283">
        <v>553743</v>
      </c>
      <c r="H313" s="283">
        <v>548046</v>
      </c>
      <c r="I313" s="283">
        <f t="shared" si="23"/>
        <v>5697</v>
      </c>
      <c r="J313" s="283">
        <v>481415</v>
      </c>
      <c r="K313" s="337">
        <f t="shared" si="22"/>
        <v>66631</v>
      </c>
      <c r="P313" s="119"/>
      <c r="R313" s="119"/>
    </row>
    <row r="314" spans="1:19" s="128" customFormat="1" ht="30" customHeight="1">
      <c r="A314" s="306">
        <v>99020</v>
      </c>
      <c r="B314" s="306">
        <v>3</v>
      </c>
      <c r="C314" s="306">
        <v>3</v>
      </c>
      <c r="D314" s="306">
        <v>6</v>
      </c>
      <c r="E314" s="306"/>
      <c r="F314" s="369" t="s">
        <v>1906</v>
      </c>
      <c r="G314" s="283">
        <v>88</v>
      </c>
      <c r="H314" s="559">
        <v>0</v>
      </c>
      <c r="I314" s="283">
        <f>G314-H314</f>
        <v>88</v>
      </c>
      <c r="J314" s="568">
        <v>4958</v>
      </c>
      <c r="K314" s="337"/>
      <c r="P314" s="119"/>
      <c r="R314" s="119"/>
    </row>
    <row r="315" spans="1:19" s="128" customFormat="1" ht="15.4" customHeight="1">
      <c r="A315" s="280">
        <v>99042</v>
      </c>
      <c r="B315" s="280">
        <v>3</v>
      </c>
      <c r="C315" s="280">
        <v>3</v>
      </c>
      <c r="D315" s="280">
        <v>6</v>
      </c>
      <c r="E315" s="280">
        <v>63399042</v>
      </c>
      <c r="F315" s="281" t="s">
        <v>1907</v>
      </c>
      <c r="G315" s="283">
        <v>268021</v>
      </c>
      <c r="H315" s="283">
        <v>987244</v>
      </c>
      <c r="I315" s="283">
        <f t="shared" si="23"/>
        <v>-719223</v>
      </c>
      <c r="J315" s="283">
        <v>964237</v>
      </c>
      <c r="K315" s="337">
        <f t="shared" si="22"/>
        <v>23007</v>
      </c>
      <c r="P315" s="119"/>
      <c r="R315" s="119"/>
    </row>
    <row r="316" spans="1:19" s="128" customFormat="1" ht="15.4" hidden="1" customHeight="1">
      <c r="A316" s="280">
        <v>99043</v>
      </c>
      <c r="B316" s="280">
        <v>3</v>
      </c>
      <c r="C316" s="280">
        <v>3</v>
      </c>
      <c r="D316" s="280">
        <v>6</v>
      </c>
      <c r="E316" s="280">
        <v>63399043</v>
      </c>
      <c r="F316" s="281" t="s">
        <v>1072</v>
      </c>
      <c r="G316" s="568"/>
      <c r="H316" s="568"/>
      <c r="I316" s="568">
        <f t="shared" si="23"/>
        <v>0</v>
      </c>
      <c r="J316" s="568">
        <v>0</v>
      </c>
      <c r="K316" s="337">
        <f t="shared" si="22"/>
        <v>0</v>
      </c>
      <c r="P316" s="119"/>
      <c r="R316" s="119"/>
    </row>
    <row r="317" spans="1:19" s="128" customFormat="1" ht="15.4" customHeight="1">
      <c r="A317" s="280">
        <v>99993</v>
      </c>
      <c r="B317" s="280">
        <v>3</v>
      </c>
      <c r="C317" s="280">
        <v>3</v>
      </c>
      <c r="D317" s="280">
        <v>6</v>
      </c>
      <c r="E317" s="280">
        <v>63399993</v>
      </c>
      <c r="F317" s="281" t="s">
        <v>1074</v>
      </c>
      <c r="G317" s="283">
        <v>8295000</v>
      </c>
      <c r="H317" s="283">
        <v>16437252</v>
      </c>
      <c r="I317" s="283">
        <f t="shared" si="23"/>
        <v>-8142252</v>
      </c>
      <c r="J317" s="283">
        <v>21480661</v>
      </c>
      <c r="K317" s="337">
        <f t="shared" si="22"/>
        <v>-5043409</v>
      </c>
      <c r="P317" s="119"/>
      <c r="R317" s="119"/>
    </row>
    <row r="318" spans="1:19" s="128" customFormat="1" ht="15.4" customHeight="1">
      <c r="A318" s="280">
        <v>99995</v>
      </c>
      <c r="B318" s="280">
        <v>3</v>
      </c>
      <c r="C318" s="280">
        <v>3</v>
      </c>
      <c r="D318" s="280">
        <v>6</v>
      </c>
      <c r="E318" s="280">
        <v>63399995</v>
      </c>
      <c r="F318" s="281" t="s">
        <v>1076</v>
      </c>
      <c r="G318" s="283">
        <v>700</v>
      </c>
      <c r="H318" s="283">
        <v>18919</v>
      </c>
      <c r="I318" s="283">
        <f t="shared" si="20"/>
        <v>-18219</v>
      </c>
      <c r="J318" s="283">
        <v>7696</v>
      </c>
      <c r="K318" s="337">
        <f t="shared" si="22"/>
        <v>11223</v>
      </c>
      <c r="P318" s="119"/>
      <c r="R318" s="119"/>
    </row>
    <row r="319" spans="1:19" s="119" customFormat="1" ht="15.4" customHeight="1">
      <c r="A319" s="282"/>
      <c r="B319" s="282">
        <v>4</v>
      </c>
      <c r="C319" s="282">
        <v>3</v>
      </c>
      <c r="D319" s="282">
        <v>6</v>
      </c>
      <c r="E319" s="280">
        <v>634</v>
      </c>
      <c r="F319" s="123" t="s">
        <v>1078</v>
      </c>
      <c r="G319" s="488">
        <f>SUM(G320:G327)</f>
        <v>2990600</v>
      </c>
      <c r="H319" s="488">
        <f>SUM(H320:H327)</f>
        <v>4796850</v>
      </c>
      <c r="I319" s="488">
        <f>G319-H319</f>
        <v>-1806250</v>
      </c>
      <c r="J319" s="488">
        <f>SUM(J320:J327)</f>
        <v>4375992</v>
      </c>
      <c r="K319" s="337">
        <f t="shared" si="22"/>
        <v>420858</v>
      </c>
      <c r="S319" s="128"/>
    </row>
    <row r="320" spans="1:19" s="128" customFormat="1" ht="15.4" hidden="1" customHeight="1">
      <c r="A320" s="280">
        <v>72031</v>
      </c>
      <c r="B320" s="280">
        <v>4</v>
      </c>
      <c r="C320" s="280">
        <v>3</v>
      </c>
      <c r="D320" s="280">
        <v>6</v>
      </c>
      <c r="E320" s="280">
        <v>63472031</v>
      </c>
      <c r="F320" s="281" t="s">
        <v>1854</v>
      </c>
      <c r="G320" s="283"/>
      <c r="H320" s="283"/>
      <c r="I320" s="283">
        <f t="shared" si="20"/>
        <v>0</v>
      </c>
      <c r="J320" s="283"/>
      <c r="K320" s="337">
        <f t="shared" si="22"/>
        <v>0</v>
      </c>
      <c r="P320" s="119"/>
      <c r="R320" s="119"/>
    </row>
    <row r="321" spans="1:19" s="128" customFormat="1" ht="15.4" hidden="1" customHeight="1">
      <c r="A321" s="280">
        <v>74011</v>
      </c>
      <c r="B321" s="280">
        <v>4</v>
      </c>
      <c r="C321" s="280">
        <v>3</v>
      </c>
      <c r="D321" s="280">
        <v>6</v>
      </c>
      <c r="E321" s="280">
        <v>63474011</v>
      </c>
      <c r="F321" s="281" t="s">
        <v>1081</v>
      </c>
      <c r="G321" s="283"/>
      <c r="H321" s="283"/>
      <c r="I321" s="283">
        <f t="shared" si="20"/>
        <v>0</v>
      </c>
      <c r="J321" s="568"/>
      <c r="K321" s="337">
        <f t="shared" si="22"/>
        <v>0</v>
      </c>
      <c r="P321" s="119"/>
      <c r="R321" s="119"/>
    </row>
    <row r="322" spans="1:19" s="128" customFormat="1" ht="15.4" customHeight="1">
      <c r="A322" s="280">
        <v>74012</v>
      </c>
      <c r="B322" s="280">
        <v>4</v>
      </c>
      <c r="C322" s="280">
        <v>3</v>
      </c>
      <c r="D322" s="280">
        <v>6</v>
      </c>
      <c r="E322" s="280">
        <v>63474012</v>
      </c>
      <c r="F322" s="281" t="s">
        <v>1083</v>
      </c>
      <c r="G322" s="283">
        <v>1014731</v>
      </c>
      <c r="H322" s="283">
        <v>1327733</v>
      </c>
      <c r="I322" s="283">
        <f t="shared" si="20"/>
        <v>-313002</v>
      </c>
      <c r="J322" s="283">
        <v>1293087</v>
      </c>
      <c r="K322" s="337">
        <f t="shared" si="22"/>
        <v>34646</v>
      </c>
      <c r="P322" s="119"/>
      <c r="R322" s="119"/>
    </row>
    <row r="323" spans="1:19" s="128" customFormat="1" ht="15.4" customHeight="1">
      <c r="A323" s="280">
        <v>74013</v>
      </c>
      <c r="B323" s="280">
        <v>4</v>
      </c>
      <c r="C323" s="280">
        <v>3</v>
      </c>
      <c r="D323" s="280">
        <v>6</v>
      </c>
      <c r="E323" s="280">
        <v>63474013</v>
      </c>
      <c r="F323" s="281" t="s">
        <v>1085</v>
      </c>
      <c r="G323" s="283">
        <v>442881</v>
      </c>
      <c r="H323" s="283">
        <v>512540</v>
      </c>
      <c r="I323" s="283">
        <f t="shared" si="20"/>
        <v>-69659</v>
      </c>
      <c r="J323" s="283">
        <v>684627</v>
      </c>
      <c r="K323" s="337">
        <f t="shared" si="22"/>
        <v>-172087</v>
      </c>
      <c r="P323" s="119"/>
      <c r="R323" s="119"/>
    </row>
    <row r="324" spans="1:19" s="128" customFormat="1" ht="15.4" customHeight="1">
      <c r="A324" s="280">
        <v>74014</v>
      </c>
      <c r="B324" s="280">
        <v>4</v>
      </c>
      <c r="C324" s="280">
        <v>3</v>
      </c>
      <c r="D324" s="280">
        <v>6</v>
      </c>
      <c r="E324" s="280">
        <v>63474014</v>
      </c>
      <c r="F324" s="281" t="s">
        <v>2639</v>
      </c>
      <c r="G324" s="283">
        <v>1389084</v>
      </c>
      <c r="H324" s="283">
        <v>1389062</v>
      </c>
      <c r="I324" s="283">
        <f t="shared" si="20"/>
        <v>22</v>
      </c>
      <c r="J324" s="283">
        <v>1560770</v>
      </c>
      <c r="K324" s="337">
        <f t="shared" si="22"/>
        <v>-171708</v>
      </c>
      <c r="P324" s="119"/>
      <c r="R324" s="119"/>
    </row>
    <row r="325" spans="1:19" s="128" customFormat="1" ht="15.4" customHeight="1">
      <c r="A325" s="280">
        <v>74023</v>
      </c>
      <c r="B325" s="280">
        <v>4</v>
      </c>
      <c r="C325" s="280">
        <v>3</v>
      </c>
      <c r="D325" s="280">
        <v>6</v>
      </c>
      <c r="E325" s="280">
        <v>63474023</v>
      </c>
      <c r="F325" s="281" t="s">
        <v>1908</v>
      </c>
      <c r="G325" s="283">
        <v>127860</v>
      </c>
      <c r="H325" s="283">
        <v>1544921</v>
      </c>
      <c r="I325" s="283">
        <f t="shared" si="20"/>
        <v>-1417061</v>
      </c>
      <c r="J325" s="283">
        <v>815747</v>
      </c>
      <c r="K325" s="337">
        <f t="shared" si="22"/>
        <v>729174</v>
      </c>
      <c r="P325" s="119"/>
      <c r="R325" s="119"/>
    </row>
    <row r="326" spans="1:19" s="128" customFormat="1" ht="15.4" hidden="1" customHeight="1">
      <c r="A326" s="280">
        <v>74024</v>
      </c>
      <c r="B326" s="280">
        <v>4</v>
      </c>
      <c r="C326" s="280">
        <v>3</v>
      </c>
      <c r="D326" s="280">
        <v>6</v>
      </c>
      <c r="E326" s="280"/>
      <c r="F326" s="281" t="s">
        <v>1909</v>
      </c>
      <c r="G326" s="283"/>
      <c r="H326" s="568"/>
      <c r="I326" s="283">
        <f t="shared" si="20"/>
        <v>0</v>
      </c>
      <c r="J326" s="568">
        <v>0</v>
      </c>
      <c r="K326" s="337">
        <f t="shared" si="22"/>
        <v>0</v>
      </c>
      <c r="P326" s="119"/>
      <c r="R326" s="119"/>
    </row>
    <row r="327" spans="1:19" s="128" customFormat="1" ht="15.4" customHeight="1">
      <c r="A327" s="280">
        <v>74991</v>
      </c>
      <c r="B327" s="280">
        <v>4</v>
      </c>
      <c r="C327" s="280">
        <v>3</v>
      </c>
      <c r="D327" s="280">
        <v>6</v>
      </c>
      <c r="E327" s="280">
        <v>63474991</v>
      </c>
      <c r="F327" s="281" t="s">
        <v>1089</v>
      </c>
      <c r="G327" s="283">
        <v>16044</v>
      </c>
      <c r="H327" s="283">
        <v>22594</v>
      </c>
      <c r="I327" s="568">
        <f t="shared" si="20"/>
        <v>-6550</v>
      </c>
      <c r="J327" s="283">
        <v>21761</v>
      </c>
      <c r="K327" s="337">
        <f t="shared" si="22"/>
        <v>833</v>
      </c>
      <c r="P327" s="119"/>
      <c r="R327" s="119"/>
    </row>
    <row r="328" spans="1:19" s="119" customFormat="1" ht="15.4" customHeight="1">
      <c r="A328" s="282"/>
      <c r="B328" s="282">
        <v>5</v>
      </c>
      <c r="C328" s="282">
        <v>3</v>
      </c>
      <c r="D328" s="282">
        <v>6</v>
      </c>
      <c r="E328" s="280">
        <v>635</v>
      </c>
      <c r="F328" s="123" t="s">
        <v>1091</v>
      </c>
      <c r="G328" s="488">
        <f>SUM(G329:G339)</f>
        <v>28135730</v>
      </c>
      <c r="H328" s="488">
        <f>SUM(H329:H339)</f>
        <v>40651858</v>
      </c>
      <c r="I328" s="488">
        <f>G328-H328</f>
        <v>-12516128</v>
      </c>
      <c r="J328" s="488">
        <f>SUM(J329:J339)</f>
        <v>98305533</v>
      </c>
      <c r="K328" s="337">
        <f t="shared" si="22"/>
        <v>-57653675</v>
      </c>
      <c r="S328" s="128"/>
    </row>
    <row r="329" spans="1:19" s="119" customFormat="1" ht="15.4" hidden="1" customHeight="1">
      <c r="A329" s="280">
        <v>75058</v>
      </c>
      <c r="B329" s="280">
        <v>5</v>
      </c>
      <c r="C329" s="280">
        <v>3</v>
      </c>
      <c r="D329" s="280">
        <v>6</v>
      </c>
      <c r="E329" s="280"/>
      <c r="F329" s="281" t="s">
        <v>1910</v>
      </c>
      <c r="G329" s="283"/>
      <c r="H329" s="283"/>
      <c r="I329" s="283">
        <f t="shared" si="20"/>
        <v>0</v>
      </c>
      <c r="J329" s="283"/>
      <c r="K329" s="337"/>
      <c r="S329" s="128"/>
    </row>
    <row r="330" spans="1:19" s="119" customFormat="1" ht="15.4" hidden="1" customHeight="1">
      <c r="A330" s="280">
        <v>75059</v>
      </c>
      <c r="B330" s="280">
        <v>5</v>
      </c>
      <c r="C330" s="280">
        <v>3</v>
      </c>
      <c r="D330" s="280">
        <v>6</v>
      </c>
      <c r="E330" s="280"/>
      <c r="F330" s="281" t="s">
        <v>1911</v>
      </c>
      <c r="G330" s="283"/>
      <c r="H330" s="283"/>
      <c r="I330" s="283">
        <f t="shared" si="20"/>
        <v>0</v>
      </c>
      <c r="J330" s="283"/>
      <c r="K330" s="337"/>
      <c r="S330" s="128"/>
    </row>
    <row r="331" spans="1:19" s="128" customFormat="1" ht="15.4" customHeight="1">
      <c r="A331" s="280">
        <v>75061</v>
      </c>
      <c r="B331" s="280">
        <v>5</v>
      </c>
      <c r="C331" s="280">
        <v>3</v>
      </c>
      <c r="D331" s="280">
        <v>6</v>
      </c>
      <c r="E331" s="280">
        <v>63575061</v>
      </c>
      <c r="F331" s="281" t="s">
        <v>1093</v>
      </c>
      <c r="G331" s="283">
        <v>15489045</v>
      </c>
      <c r="H331" s="283">
        <v>21157695</v>
      </c>
      <c r="I331" s="283">
        <f t="shared" si="20"/>
        <v>-5668650</v>
      </c>
      <c r="J331" s="283">
        <v>65677843</v>
      </c>
      <c r="K331" s="337">
        <f t="shared" ref="K331:K362" si="24">H331-J331</f>
        <v>-44520148</v>
      </c>
      <c r="P331" s="119"/>
      <c r="R331" s="119"/>
    </row>
    <row r="332" spans="1:19" s="128" customFormat="1" ht="15.4" customHeight="1">
      <c r="A332" s="280">
        <v>75062</v>
      </c>
      <c r="B332" s="280">
        <v>5</v>
      </c>
      <c r="C332" s="280">
        <v>3</v>
      </c>
      <c r="D332" s="280">
        <v>6</v>
      </c>
      <c r="E332" s="280">
        <v>63575062</v>
      </c>
      <c r="F332" s="281" t="s">
        <v>1912</v>
      </c>
      <c r="G332" s="283">
        <v>6118177</v>
      </c>
      <c r="H332" s="283">
        <v>9887710</v>
      </c>
      <c r="I332" s="283">
        <f t="shared" si="20"/>
        <v>-3769533</v>
      </c>
      <c r="J332" s="283">
        <v>17331641</v>
      </c>
      <c r="K332" s="337">
        <f t="shared" si="24"/>
        <v>-7443931</v>
      </c>
      <c r="P332" s="119"/>
      <c r="R332" s="119"/>
    </row>
    <row r="333" spans="1:19" s="128" customFormat="1" ht="15.4" customHeight="1">
      <c r="A333" s="280">
        <v>75063</v>
      </c>
      <c r="B333" s="280">
        <v>5</v>
      </c>
      <c r="C333" s="280">
        <v>3</v>
      </c>
      <c r="D333" s="280">
        <v>6</v>
      </c>
      <c r="E333" s="280">
        <v>63575063</v>
      </c>
      <c r="F333" s="281" t="s">
        <v>1097</v>
      </c>
      <c r="G333" s="283">
        <v>1108100</v>
      </c>
      <c r="H333" s="283">
        <v>766669</v>
      </c>
      <c r="I333" s="283">
        <f t="shared" si="20"/>
        <v>341431</v>
      </c>
      <c r="J333" s="283">
        <v>899194</v>
      </c>
      <c r="K333" s="337">
        <f t="shared" si="24"/>
        <v>-132525</v>
      </c>
      <c r="P333" s="119"/>
      <c r="R333" s="119"/>
    </row>
    <row r="334" spans="1:19" s="128" customFormat="1" ht="15.4" customHeight="1">
      <c r="A334" s="280">
        <v>75064</v>
      </c>
      <c r="B334" s="280">
        <v>5</v>
      </c>
      <c r="C334" s="280">
        <v>3</v>
      </c>
      <c r="D334" s="280">
        <v>6</v>
      </c>
      <c r="E334" s="280">
        <v>63575064</v>
      </c>
      <c r="F334" s="281" t="s">
        <v>1099</v>
      </c>
      <c r="G334" s="283">
        <v>5033250</v>
      </c>
      <c r="H334" s="283">
        <v>8614916</v>
      </c>
      <c r="I334" s="283">
        <f t="shared" si="20"/>
        <v>-3581666</v>
      </c>
      <c r="J334" s="283">
        <v>12848981</v>
      </c>
      <c r="K334" s="337">
        <f t="shared" si="24"/>
        <v>-4234065</v>
      </c>
      <c r="P334" s="119"/>
      <c r="R334" s="119"/>
    </row>
    <row r="335" spans="1:19" s="128" customFormat="1" ht="15.4" customHeight="1">
      <c r="A335" s="280">
        <v>75065</v>
      </c>
      <c r="B335" s="280">
        <v>5</v>
      </c>
      <c r="C335" s="280">
        <v>3</v>
      </c>
      <c r="D335" s="280">
        <v>6</v>
      </c>
      <c r="E335" s="280">
        <v>63575065</v>
      </c>
      <c r="F335" s="281" t="s">
        <v>1100</v>
      </c>
      <c r="G335" s="283">
        <v>31340</v>
      </c>
      <c r="H335" s="283">
        <v>31338</v>
      </c>
      <c r="I335" s="283">
        <f t="shared" si="20"/>
        <v>2</v>
      </c>
      <c r="J335" s="283">
        <v>621921</v>
      </c>
      <c r="K335" s="337">
        <f t="shared" si="24"/>
        <v>-590583</v>
      </c>
      <c r="P335" s="119"/>
      <c r="R335" s="119"/>
    </row>
    <row r="336" spans="1:19" s="128" customFormat="1" ht="15.4" customHeight="1">
      <c r="A336" s="280">
        <v>75066</v>
      </c>
      <c r="B336" s="280">
        <v>5</v>
      </c>
      <c r="C336" s="280">
        <v>3</v>
      </c>
      <c r="D336" s="280">
        <v>6</v>
      </c>
      <c r="E336" s="280">
        <v>63575066</v>
      </c>
      <c r="F336" s="281" t="s">
        <v>1913</v>
      </c>
      <c r="G336" s="283">
        <v>178202</v>
      </c>
      <c r="H336" s="283">
        <v>36111</v>
      </c>
      <c r="I336" s="283">
        <f t="shared" si="20"/>
        <v>142091</v>
      </c>
      <c r="J336" s="283">
        <v>577905</v>
      </c>
      <c r="K336" s="337">
        <f t="shared" si="24"/>
        <v>-541794</v>
      </c>
      <c r="P336" s="119"/>
      <c r="R336" s="119"/>
    </row>
    <row r="337" spans="1:19" s="128" customFormat="1" ht="15.4" customHeight="1">
      <c r="A337" s="280">
        <v>75067</v>
      </c>
      <c r="B337" s="280">
        <v>5</v>
      </c>
      <c r="C337" s="280">
        <v>3</v>
      </c>
      <c r="D337" s="280">
        <v>6</v>
      </c>
      <c r="E337" s="280">
        <v>63575067</v>
      </c>
      <c r="F337" s="281" t="s">
        <v>1102</v>
      </c>
      <c r="G337" s="283">
        <v>3000</v>
      </c>
      <c r="H337" s="283">
        <v>5</v>
      </c>
      <c r="I337" s="283">
        <f t="shared" si="20"/>
        <v>2995</v>
      </c>
      <c r="J337" s="283">
        <v>3779</v>
      </c>
      <c r="K337" s="337">
        <f t="shared" si="24"/>
        <v>-3774</v>
      </c>
      <c r="P337" s="119"/>
      <c r="R337" s="119"/>
    </row>
    <row r="338" spans="1:19" s="128" customFormat="1" ht="15.4" customHeight="1">
      <c r="A338" s="280">
        <v>75068</v>
      </c>
      <c r="B338" s="280">
        <v>5</v>
      </c>
      <c r="C338" s="280">
        <v>3</v>
      </c>
      <c r="D338" s="280">
        <v>6</v>
      </c>
      <c r="E338" s="280">
        <v>63575068</v>
      </c>
      <c r="F338" s="281" t="s">
        <v>1103</v>
      </c>
      <c r="G338" s="283">
        <v>116214</v>
      </c>
      <c r="H338" s="283">
        <v>112091</v>
      </c>
      <c r="I338" s="283">
        <f t="shared" si="20"/>
        <v>4123</v>
      </c>
      <c r="J338" s="283">
        <v>24794</v>
      </c>
      <c r="K338" s="337">
        <f t="shared" si="24"/>
        <v>87297</v>
      </c>
      <c r="P338" s="119"/>
      <c r="R338" s="119"/>
    </row>
    <row r="339" spans="1:19" s="128" customFormat="1" ht="15.4" customHeight="1">
      <c r="A339" s="280">
        <v>75069</v>
      </c>
      <c r="B339" s="280">
        <v>5</v>
      </c>
      <c r="C339" s="280">
        <v>3</v>
      </c>
      <c r="D339" s="280">
        <v>6</v>
      </c>
      <c r="E339" s="280"/>
      <c r="F339" s="281" t="s">
        <v>1914</v>
      </c>
      <c r="G339" s="597">
        <v>58402</v>
      </c>
      <c r="H339" s="597">
        <v>45323</v>
      </c>
      <c r="I339" s="283">
        <f t="shared" si="20"/>
        <v>13079</v>
      </c>
      <c r="J339" s="597">
        <v>319475</v>
      </c>
      <c r="K339" s="337">
        <f t="shared" si="24"/>
        <v>-274152</v>
      </c>
      <c r="P339" s="119"/>
      <c r="R339" s="119"/>
    </row>
    <row r="340" spans="1:19" s="119" customFormat="1" ht="15.4" customHeight="1">
      <c r="A340" s="282"/>
      <c r="B340" s="282">
        <v>6</v>
      </c>
      <c r="C340" s="282">
        <v>3</v>
      </c>
      <c r="D340" s="282">
        <v>6</v>
      </c>
      <c r="E340" s="280">
        <v>636</v>
      </c>
      <c r="F340" s="123" t="s">
        <v>1105</v>
      </c>
      <c r="G340" s="488">
        <f>SUM(G341:G343)</f>
        <v>1092572</v>
      </c>
      <c r="H340" s="488">
        <f>SUM(H341:H343)</f>
        <v>1023439</v>
      </c>
      <c r="I340" s="488">
        <f>G340-H340</f>
        <v>69133</v>
      </c>
      <c r="J340" s="488">
        <f>SUM(J341:J343)</f>
        <v>634217</v>
      </c>
      <c r="K340" s="337">
        <f t="shared" si="24"/>
        <v>389222</v>
      </c>
      <c r="S340" s="128"/>
    </row>
    <row r="341" spans="1:19" s="128" customFormat="1" ht="15.4" customHeight="1">
      <c r="A341" s="280">
        <v>75071</v>
      </c>
      <c r="B341" s="280">
        <v>6</v>
      </c>
      <c r="C341" s="280">
        <v>3</v>
      </c>
      <c r="D341" s="280">
        <v>6</v>
      </c>
      <c r="E341" s="280">
        <v>63675071</v>
      </c>
      <c r="F341" s="281" t="s">
        <v>1106</v>
      </c>
      <c r="G341" s="597">
        <v>71552</v>
      </c>
      <c r="H341" s="597">
        <v>15275</v>
      </c>
      <c r="I341" s="283">
        <f t="shared" si="20"/>
        <v>56277</v>
      </c>
      <c r="J341" s="597">
        <v>131233</v>
      </c>
      <c r="K341" s="337">
        <f t="shared" si="24"/>
        <v>-115958</v>
      </c>
      <c r="P341" s="119"/>
      <c r="R341" s="119"/>
    </row>
    <row r="342" spans="1:19" s="128" customFormat="1" ht="15.4" customHeight="1">
      <c r="A342" s="280">
        <v>75072</v>
      </c>
      <c r="B342" s="280">
        <v>6</v>
      </c>
      <c r="C342" s="280">
        <v>3</v>
      </c>
      <c r="D342" s="280">
        <v>6</v>
      </c>
      <c r="E342" s="280">
        <v>63675072</v>
      </c>
      <c r="F342" s="281" t="s">
        <v>1107</v>
      </c>
      <c r="G342" s="597">
        <v>72000</v>
      </c>
      <c r="H342" s="597">
        <v>71875</v>
      </c>
      <c r="I342" s="283">
        <f>G342-H342</f>
        <v>125</v>
      </c>
      <c r="J342" s="597">
        <v>82014</v>
      </c>
      <c r="K342" s="337">
        <f t="shared" si="24"/>
        <v>-10139</v>
      </c>
      <c r="P342" s="119"/>
      <c r="R342" s="119"/>
    </row>
    <row r="343" spans="1:19" s="128" customFormat="1" ht="15.4" customHeight="1">
      <c r="A343" s="280">
        <v>75073</v>
      </c>
      <c r="B343" s="280">
        <v>6</v>
      </c>
      <c r="C343" s="280">
        <v>3</v>
      </c>
      <c r="D343" s="280">
        <v>6</v>
      </c>
      <c r="E343" s="280">
        <v>63675073</v>
      </c>
      <c r="F343" s="281" t="s">
        <v>1108</v>
      </c>
      <c r="G343" s="597">
        <v>949020</v>
      </c>
      <c r="H343" s="597">
        <v>936289</v>
      </c>
      <c r="I343" s="283">
        <f t="shared" si="20"/>
        <v>12731</v>
      </c>
      <c r="J343" s="597">
        <v>420970</v>
      </c>
      <c r="K343" s="337">
        <f t="shared" si="24"/>
        <v>515319</v>
      </c>
      <c r="P343" s="119"/>
      <c r="R343" s="119"/>
    </row>
    <row r="344" spans="1:19" s="119" customFormat="1" ht="15.4" customHeight="1">
      <c r="A344" s="282"/>
      <c r="B344" s="282">
        <v>7</v>
      </c>
      <c r="C344" s="282">
        <v>3</v>
      </c>
      <c r="D344" s="282">
        <v>6</v>
      </c>
      <c r="E344" s="280">
        <v>637</v>
      </c>
      <c r="F344" s="123" t="s">
        <v>1110</v>
      </c>
      <c r="G344" s="488">
        <f>G345+G346</f>
        <v>107692</v>
      </c>
      <c r="H344" s="488">
        <f>H345+H346</f>
        <v>102889</v>
      </c>
      <c r="I344" s="488">
        <f>G344-H344</f>
        <v>4803</v>
      </c>
      <c r="J344" s="488">
        <f>J345+J346</f>
        <v>24108</v>
      </c>
      <c r="K344" s="337">
        <f t="shared" si="24"/>
        <v>78781</v>
      </c>
      <c r="S344" s="128"/>
    </row>
    <row r="345" spans="1:19" s="128" customFormat="1" ht="15.4" customHeight="1">
      <c r="A345" s="280">
        <v>75041</v>
      </c>
      <c r="B345" s="280">
        <v>7</v>
      </c>
      <c r="C345" s="280">
        <v>3</v>
      </c>
      <c r="D345" s="280">
        <v>6</v>
      </c>
      <c r="E345" s="280">
        <v>63775041</v>
      </c>
      <c r="F345" s="281" t="s">
        <v>1056</v>
      </c>
      <c r="G345" s="597">
        <v>22206</v>
      </c>
      <c r="H345" s="597">
        <v>22204</v>
      </c>
      <c r="I345" s="283">
        <f t="shared" si="20"/>
        <v>2</v>
      </c>
      <c r="J345" s="597">
        <v>10505</v>
      </c>
      <c r="K345" s="337">
        <f t="shared" si="24"/>
        <v>11699</v>
      </c>
      <c r="P345" s="119"/>
      <c r="R345" s="119"/>
    </row>
    <row r="346" spans="1:19" s="128" customFormat="1" ht="15.4" customHeight="1">
      <c r="A346" s="280">
        <v>75061</v>
      </c>
      <c r="B346" s="280">
        <v>7</v>
      </c>
      <c r="C346" s="280">
        <v>3</v>
      </c>
      <c r="D346" s="280">
        <v>6</v>
      </c>
      <c r="E346" s="280">
        <v>63775061</v>
      </c>
      <c r="F346" s="281" t="s">
        <v>1093</v>
      </c>
      <c r="G346" s="597">
        <v>85486</v>
      </c>
      <c r="H346" s="597">
        <v>80685</v>
      </c>
      <c r="I346" s="283">
        <f t="shared" si="20"/>
        <v>4801</v>
      </c>
      <c r="J346" s="597">
        <v>13603</v>
      </c>
      <c r="K346" s="337">
        <f t="shared" si="24"/>
        <v>67082</v>
      </c>
      <c r="P346" s="119"/>
      <c r="R346" s="119"/>
    </row>
    <row r="347" spans="1:19" s="119" customFormat="1" ht="15.4" customHeight="1">
      <c r="A347" s="282"/>
      <c r="B347" s="282">
        <v>9</v>
      </c>
      <c r="C347" s="282">
        <v>3</v>
      </c>
      <c r="D347" s="282">
        <v>6</v>
      </c>
      <c r="E347" s="280">
        <v>639</v>
      </c>
      <c r="F347" s="123" t="s">
        <v>1113</v>
      </c>
      <c r="G347" s="488">
        <f>SUM(G348:G350)</f>
        <v>2544134</v>
      </c>
      <c r="H347" s="488">
        <f>SUM(H348:H350)</f>
        <v>2603916</v>
      </c>
      <c r="I347" s="488">
        <f t="shared" si="20"/>
        <v>-59782</v>
      </c>
      <c r="J347" s="488">
        <f>SUM(J348:J350)</f>
        <v>2326569</v>
      </c>
      <c r="K347" s="337">
        <f t="shared" si="24"/>
        <v>277347</v>
      </c>
      <c r="S347" s="128"/>
    </row>
    <row r="348" spans="1:19" s="128" customFormat="1" ht="15.4" customHeight="1">
      <c r="A348" s="280">
        <v>99991</v>
      </c>
      <c r="B348" s="280">
        <v>9</v>
      </c>
      <c r="C348" s="280">
        <v>3</v>
      </c>
      <c r="D348" s="280">
        <v>6</v>
      </c>
      <c r="E348" s="280">
        <v>63999991</v>
      </c>
      <c r="F348" s="281" t="s">
        <v>1114</v>
      </c>
      <c r="G348" s="597">
        <v>1310415</v>
      </c>
      <c r="H348" s="597">
        <v>1240597</v>
      </c>
      <c r="I348" s="283">
        <f t="shared" si="20"/>
        <v>69818</v>
      </c>
      <c r="J348" s="597">
        <v>1219492</v>
      </c>
      <c r="K348" s="337">
        <f t="shared" si="24"/>
        <v>21105</v>
      </c>
      <c r="P348" s="119"/>
      <c r="R348" s="119"/>
    </row>
    <row r="349" spans="1:19" s="128" customFormat="1" ht="15.4" customHeight="1">
      <c r="A349" s="280">
        <v>99994</v>
      </c>
      <c r="B349" s="280">
        <v>9</v>
      </c>
      <c r="C349" s="280">
        <v>3</v>
      </c>
      <c r="D349" s="280">
        <v>6</v>
      </c>
      <c r="E349" s="280">
        <v>63999994</v>
      </c>
      <c r="F349" s="281" t="s">
        <v>1915</v>
      </c>
      <c r="G349" s="597">
        <v>800000</v>
      </c>
      <c r="H349" s="597">
        <v>1056228</v>
      </c>
      <c r="I349" s="283">
        <f t="shared" si="20"/>
        <v>-256228</v>
      </c>
      <c r="J349" s="597">
        <v>832119</v>
      </c>
      <c r="K349" s="337">
        <f t="shared" si="24"/>
        <v>224109</v>
      </c>
      <c r="P349" s="119"/>
      <c r="R349" s="119"/>
    </row>
    <row r="350" spans="1:19" s="128" customFormat="1" ht="15.4" customHeight="1">
      <c r="A350" s="280">
        <v>99998</v>
      </c>
      <c r="B350" s="280">
        <v>9</v>
      </c>
      <c r="C350" s="280">
        <v>3</v>
      </c>
      <c r="D350" s="280">
        <v>6</v>
      </c>
      <c r="E350" s="280">
        <v>63999998</v>
      </c>
      <c r="F350" s="281" t="s">
        <v>1916</v>
      </c>
      <c r="G350" s="597">
        <v>433719</v>
      </c>
      <c r="H350" s="597">
        <v>307091</v>
      </c>
      <c r="I350" s="283">
        <f t="shared" si="20"/>
        <v>126628</v>
      </c>
      <c r="J350" s="597">
        <v>274958</v>
      </c>
      <c r="K350" s="337">
        <f t="shared" si="24"/>
        <v>32133</v>
      </c>
      <c r="P350" s="119"/>
      <c r="R350" s="119"/>
    </row>
    <row r="351" spans="1:19" s="119" customFormat="1" ht="15.4" customHeight="1">
      <c r="A351" s="282"/>
      <c r="B351" s="282"/>
      <c r="C351" s="282">
        <v>4</v>
      </c>
      <c r="D351" s="282">
        <v>6</v>
      </c>
      <c r="E351" s="280">
        <v>64</v>
      </c>
      <c r="F351" s="123" t="s">
        <v>1119</v>
      </c>
      <c r="G351" s="488">
        <f>G352+G360+G375+G397+G401</f>
        <v>17388998</v>
      </c>
      <c r="H351" s="488">
        <f>H352+H360+H375+H397+H401</f>
        <v>14941960</v>
      </c>
      <c r="I351" s="488">
        <f t="shared" si="20"/>
        <v>2447038</v>
      </c>
      <c r="J351" s="488">
        <f>J352+J360+J375+J397+J401</f>
        <v>17965777</v>
      </c>
      <c r="K351" s="337">
        <f t="shared" si="24"/>
        <v>-3023817</v>
      </c>
      <c r="S351" s="128"/>
    </row>
    <row r="352" spans="1:19" s="119" customFormat="1" ht="15.4" customHeight="1">
      <c r="A352" s="282"/>
      <c r="B352" s="282">
        <v>1</v>
      </c>
      <c r="C352" s="282">
        <v>4</v>
      </c>
      <c r="D352" s="282">
        <v>6</v>
      </c>
      <c r="E352" s="280">
        <v>641</v>
      </c>
      <c r="F352" s="123" t="s">
        <v>1121</v>
      </c>
      <c r="G352" s="488">
        <f>SUM(G353:G359)</f>
        <v>582511</v>
      </c>
      <c r="H352" s="488">
        <f>SUM(H353:H359)</f>
        <v>778182</v>
      </c>
      <c r="I352" s="488">
        <f t="shared" si="20"/>
        <v>-195671</v>
      </c>
      <c r="J352" s="488">
        <f>SUM(J353:J359)</f>
        <v>345868</v>
      </c>
      <c r="K352" s="337">
        <f t="shared" si="24"/>
        <v>432314</v>
      </c>
      <c r="S352" s="128"/>
    </row>
    <row r="353" spans="1:19" s="128" customFormat="1" ht="15.4" customHeight="1">
      <c r="A353" s="280">
        <v>19022</v>
      </c>
      <c r="B353" s="280">
        <v>1</v>
      </c>
      <c r="C353" s="280">
        <v>4</v>
      </c>
      <c r="D353" s="280">
        <v>6</v>
      </c>
      <c r="E353" s="280">
        <v>64119022</v>
      </c>
      <c r="F353" s="281" t="s">
        <v>1125</v>
      </c>
      <c r="G353" s="597">
        <v>25101</v>
      </c>
      <c r="H353" s="597">
        <v>16255</v>
      </c>
      <c r="I353" s="568">
        <f t="shared" si="20"/>
        <v>8846</v>
      </c>
      <c r="J353" s="283">
        <v>84510</v>
      </c>
      <c r="K353" s="337">
        <f t="shared" si="24"/>
        <v>-68255</v>
      </c>
      <c r="P353" s="119"/>
      <c r="R353" s="119"/>
    </row>
    <row r="354" spans="1:19" s="128" customFormat="1" ht="15.4" customHeight="1">
      <c r="A354" s="280">
        <v>19023</v>
      </c>
      <c r="B354" s="280">
        <v>1</v>
      </c>
      <c r="C354" s="280">
        <v>4</v>
      </c>
      <c r="D354" s="280">
        <v>6</v>
      </c>
      <c r="E354" s="280">
        <v>64119023</v>
      </c>
      <c r="F354" s="281" t="s">
        <v>1137</v>
      </c>
      <c r="G354" s="597">
        <v>31829</v>
      </c>
      <c r="H354" s="597">
        <v>32736</v>
      </c>
      <c r="I354" s="568">
        <f t="shared" si="20"/>
        <v>-907</v>
      </c>
      <c r="J354" s="568">
        <v>104963</v>
      </c>
      <c r="K354" s="337">
        <f t="shared" si="24"/>
        <v>-72227</v>
      </c>
      <c r="P354" s="119"/>
      <c r="R354" s="119"/>
    </row>
    <row r="355" spans="1:19" s="128" customFormat="1" ht="15.4" customHeight="1">
      <c r="A355" s="280">
        <v>19024</v>
      </c>
      <c r="B355" s="280">
        <v>1</v>
      </c>
      <c r="C355" s="280">
        <v>4</v>
      </c>
      <c r="D355" s="280">
        <v>6</v>
      </c>
      <c r="E355" s="280">
        <v>64119024</v>
      </c>
      <c r="F355" s="281" t="s">
        <v>1917</v>
      </c>
      <c r="G355" s="568">
        <v>466790</v>
      </c>
      <c r="H355" s="568">
        <v>421982</v>
      </c>
      <c r="I355" s="568">
        <f t="shared" si="20"/>
        <v>44808</v>
      </c>
      <c r="J355" s="559">
        <v>0</v>
      </c>
      <c r="K355" s="337">
        <f t="shared" si="24"/>
        <v>421982</v>
      </c>
      <c r="P355" s="119"/>
      <c r="R355" s="119"/>
    </row>
    <row r="356" spans="1:19" s="128" customFormat="1" ht="15.4" hidden="1" customHeight="1">
      <c r="A356" s="280">
        <v>19025</v>
      </c>
      <c r="B356" s="280">
        <v>1</v>
      </c>
      <c r="C356" s="280">
        <v>4</v>
      </c>
      <c r="D356" s="280">
        <v>6</v>
      </c>
      <c r="E356" s="280">
        <v>64119025</v>
      </c>
      <c r="F356" s="281" t="s">
        <v>1918</v>
      </c>
      <c r="G356" s="568">
        <v>0</v>
      </c>
      <c r="H356" s="568">
        <v>0</v>
      </c>
      <c r="I356" s="568">
        <f t="shared" si="20"/>
        <v>0</v>
      </c>
      <c r="J356" s="568"/>
      <c r="K356" s="337">
        <f t="shared" si="24"/>
        <v>0</v>
      </c>
      <c r="P356" s="119"/>
      <c r="R356" s="119"/>
    </row>
    <row r="357" spans="1:19" s="128" customFormat="1" ht="15.4" hidden="1" customHeight="1">
      <c r="A357" s="280">
        <v>19026</v>
      </c>
      <c r="B357" s="280">
        <v>1</v>
      </c>
      <c r="C357" s="280">
        <v>4</v>
      </c>
      <c r="D357" s="280">
        <v>6</v>
      </c>
      <c r="E357" s="280">
        <v>64119026</v>
      </c>
      <c r="F357" s="281" t="s">
        <v>1141</v>
      </c>
      <c r="G357" s="568">
        <v>0</v>
      </c>
      <c r="H357" s="568">
        <v>0</v>
      </c>
      <c r="I357" s="568">
        <f t="shared" si="20"/>
        <v>0</v>
      </c>
      <c r="J357" s="283"/>
      <c r="K357" s="337">
        <f t="shared" si="24"/>
        <v>0</v>
      </c>
      <c r="P357" s="119"/>
      <c r="R357" s="119"/>
    </row>
    <row r="358" spans="1:19" s="128" customFormat="1" ht="15.4" customHeight="1">
      <c r="A358" s="280">
        <v>19111</v>
      </c>
      <c r="B358" s="280">
        <v>1</v>
      </c>
      <c r="C358" s="280">
        <v>4</v>
      </c>
      <c r="D358" s="280">
        <v>6</v>
      </c>
      <c r="E358" s="280">
        <v>64119111</v>
      </c>
      <c r="F358" s="281" t="s">
        <v>1143</v>
      </c>
      <c r="G358" s="568">
        <v>57727</v>
      </c>
      <c r="H358" s="568">
        <v>306417</v>
      </c>
      <c r="I358" s="568">
        <f t="shared" si="20"/>
        <v>-248690</v>
      </c>
      <c r="J358" s="283">
        <v>154136</v>
      </c>
      <c r="K358" s="337">
        <f t="shared" si="24"/>
        <v>152281</v>
      </c>
      <c r="P358" s="119"/>
      <c r="R358" s="119"/>
    </row>
    <row r="359" spans="1:19" s="128" customFormat="1" ht="15.4" customHeight="1">
      <c r="A359" s="280">
        <v>98011</v>
      </c>
      <c r="B359" s="280">
        <v>1</v>
      </c>
      <c r="C359" s="280">
        <v>4</v>
      </c>
      <c r="D359" s="280">
        <v>6</v>
      </c>
      <c r="E359" s="280">
        <v>64198011</v>
      </c>
      <c r="F359" s="281" t="s">
        <v>1145</v>
      </c>
      <c r="G359" s="568">
        <v>1064</v>
      </c>
      <c r="H359" s="568">
        <v>792</v>
      </c>
      <c r="I359" s="568">
        <f t="shared" ref="I359:I408" si="25">G359-H359</f>
        <v>272</v>
      </c>
      <c r="J359" s="283">
        <v>2259</v>
      </c>
      <c r="K359" s="337">
        <f t="shared" si="24"/>
        <v>-1467</v>
      </c>
      <c r="P359" s="119"/>
      <c r="R359" s="119"/>
    </row>
    <row r="360" spans="1:19" s="119" customFormat="1" ht="15.4" customHeight="1">
      <c r="A360" s="282"/>
      <c r="B360" s="282">
        <v>3</v>
      </c>
      <c r="C360" s="282">
        <v>4</v>
      </c>
      <c r="D360" s="282">
        <v>6</v>
      </c>
      <c r="E360" s="280">
        <v>643</v>
      </c>
      <c r="F360" s="123" t="s">
        <v>1153</v>
      </c>
      <c r="G360" s="488">
        <f>SUM(G361:G374)</f>
        <v>4091155</v>
      </c>
      <c r="H360" s="488">
        <f>SUM(H361:H374)</f>
        <v>3780542</v>
      </c>
      <c r="I360" s="488">
        <f>G360-H360</f>
        <v>310613</v>
      </c>
      <c r="J360" s="488">
        <f>SUM(J361:J374)</f>
        <v>3006561</v>
      </c>
      <c r="K360" s="337">
        <f t="shared" si="24"/>
        <v>773981</v>
      </c>
      <c r="S360" s="128"/>
    </row>
    <row r="361" spans="1:19" s="128" customFormat="1" ht="15.4" customHeight="1">
      <c r="A361" s="280">
        <v>19201</v>
      </c>
      <c r="B361" s="280">
        <v>3</v>
      </c>
      <c r="C361" s="280">
        <v>4</v>
      </c>
      <c r="D361" s="280">
        <v>6</v>
      </c>
      <c r="E361" s="280">
        <v>64319201</v>
      </c>
      <c r="F361" s="281" t="s">
        <v>1919</v>
      </c>
      <c r="G361" s="283">
        <v>389416</v>
      </c>
      <c r="H361" s="283">
        <v>522438</v>
      </c>
      <c r="I361" s="283">
        <f t="shared" si="25"/>
        <v>-133022</v>
      </c>
      <c r="J361" s="283">
        <v>330209</v>
      </c>
      <c r="K361" s="337">
        <f t="shared" si="24"/>
        <v>192229</v>
      </c>
      <c r="P361" s="119"/>
      <c r="R361" s="119"/>
    </row>
    <row r="362" spans="1:19" s="128" customFormat="1" ht="15.4" customHeight="1">
      <c r="A362" s="280">
        <v>19202</v>
      </c>
      <c r="B362" s="280">
        <v>3</v>
      </c>
      <c r="C362" s="280">
        <v>4</v>
      </c>
      <c r="D362" s="280">
        <v>6</v>
      </c>
      <c r="E362" s="280">
        <v>64319202</v>
      </c>
      <c r="F362" s="281" t="s">
        <v>1920</v>
      </c>
      <c r="G362" s="283">
        <v>41363</v>
      </c>
      <c r="H362" s="283">
        <v>5541</v>
      </c>
      <c r="I362" s="283">
        <f t="shared" si="25"/>
        <v>35822</v>
      </c>
      <c r="J362" s="283">
        <v>63205</v>
      </c>
      <c r="K362" s="337">
        <f t="shared" si="24"/>
        <v>-57664</v>
      </c>
      <c r="P362" s="119"/>
      <c r="R362" s="119"/>
    </row>
    <row r="363" spans="1:19" s="128" customFormat="1" ht="15.4" customHeight="1">
      <c r="A363" s="280">
        <v>19203</v>
      </c>
      <c r="B363" s="280">
        <v>3</v>
      </c>
      <c r="C363" s="280">
        <v>4</v>
      </c>
      <c r="D363" s="280">
        <v>6</v>
      </c>
      <c r="E363" s="280">
        <v>64319203</v>
      </c>
      <c r="F363" s="281" t="s">
        <v>1921</v>
      </c>
      <c r="G363" s="283">
        <v>45160</v>
      </c>
      <c r="H363" s="283">
        <v>55722</v>
      </c>
      <c r="I363" s="283">
        <f t="shared" si="25"/>
        <v>-10562</v>
      </c>
      <c r="J363" s="283">
        <v>25679</v>
      </c>
      <c r="K363" s="337">
        <f t="shared" ref="K363:K390" si="26">H363-J363</f>
        <v>30043</v>
      </c>
      <c r="P363" s="119"/>
      <c r="R363" s="119"/>
    </row>
    <row r="364" spans="1:19" s="128" customFormat="1" ht="15.4" customHeight="1">
      <c r="A364" s="280">
        <v>19204</v>
      </c>
      <c r="B364" s="280">
        <v>3</v>
      </c>
      <c r="C364" s="280">
        <v>4</v>
      </c>
      <c r="D364" s="280">
        <v>6</v>
      </c>
      <c r="E364" s="280">
        <v>64319204</v>
      </c>
      <c r="F364" s="281" t="s">
        <v>1922</v>
      </c>
      <c r="G364" s="283">
        <v>328132</v>
      </c>
      <c r="H364" s="283">
        <v>184306</v>
      </c>
      <c r="I364" s="283">
        <f t="shared" si="25"/>
        <v>143826</v>
      </c>
      <c r="J364" s="283">
        <v>200192</v>
      </c>
      <c r="K364" s="337">
        <f t="shared" si="26"/>
        <v>-15886</v>
      </c>
      <c r="P364" s="119"/>
      <c r="R364" s="119"/>
    </row>
    <row r="365" spans="1:19" s="128" customFormat="1" ht="15.4" customHeight="1">
      <c r="A365" s="280">
        <v>19205</v>
      </c>
      <c r="B365" s="280">
        <v>3</v>
      </c>
      <c r="C365" s="280">
        <v>4</v>
      </c>
      <c r="D365" s="280">
        <v>6</v>
      </c>
      <c r="E365" s="280">
        <v>64319205</v>
      </c>
      <c r="F365" s="281" t="s">
        <v>1923</v>
      </c>
      <c r="G365" s="283">
        <v>1041024</v>
      </c>
      <c r="H365" s="283">
        <v>868091</v>
      </c>
      <c r="I365" s="283">
        <f t="shared" si="25"/>
        <v>172933</v>
      </c>
      <c r="J365" s="283">
        <v>1628387</v>
      </c>
      <c r="K365" s="337">
        <f t="shared" si="26"/>
        <v>-760296</v>
      </c>
      <c r="P365" s="119"/>
      <c r="R365" s="119"/>
    </row>
    <row r="366" spans="1:19" s="128" customFormat="1" ht="15.4" customHeight="1">
      <c r="A366" s="280">
        <v>19206</v>
      </c>
      <c r="B366" s="280">
        <v>3</v>
      </c>
      <c r="C366" s="280">
        <v>4</v>
      </c>
      <c r="D366" s="280">
        <v>6</v>
      </c>
      <c r="E366" s="280">
        <v>64319206</v>
      </c>
      <c r="F366" s="281" t="s">
        <v>1924</v>
      </c>
      <c r="G366" s="283">
        <v>40248</v>
      </c>
      <c r="H366" s="283">
        <v>49915</v>
      </c>
      <c r="I366" s="283">
        <f t="shared" si="25"/>
        <v>-9667</v>
      </c>
      <c r="J366" s="283">
        <v>17599</v>
      </c>
      <c r="K366" s="337">
        <f t="shared" si="26"/>
        <v>32316</v>
      </c>
      <c r="P366" s="119"/>
      <c r="R366" s="119"/>
    </row>
    <row r="367" spans="1:19" s="128" customFormat="1" ht="15.4" customHeight="1">
      <c r="A367" s="280">
        <v>19207</v>
      </c>
      <c r="B367" s="280">
        <v>3</v>
      </c>
      <c r="C367" s="280">
        <v>4</v>
      </c>
      <c r="D367" s="280">
        <v>6</v>
      </c>
      <c r="E367" s="280">
        <v>64319207</v>
      </c>
      <c r="F367" s="281" t="s">
        <v>1925</v>
      </c>
      <c r="G367" s="283">
        <v>881344</v>
      </c>
      <c r="H367" s="283">
        <v>903821</v>
      </c>
      <c r="I367" s="283">
        <f t="shared" si="25"/>
        <v>-22477</v>
      </c>
      <c r="J367" s="283">
        <v>371065</v>
      </c>
      <c r="K367" s="337">
        <f t="shared" si="26"/>
        <v>532756</v>
      </c>
      <c r="P367" s="119"/>
      <c r="R367" s="119"/>
    </row>
    <row r="368" spans="1:19" s="128" customFormat="1" ht="15.4" customHeight="1">
      <c r="A368" s="280">
        <v>19208</v>
      </c>
      <c r="B368" s="280">
        <v>3</v>
      </c>
      <c r="C368" s="280">
        <v>4</v>
      </c>
      <c r="D368" s="280">
        <v>6</v>
      </c>
      <c r="E368" s="280">
        <v>64319208</v>
      </c>
      <c r="F368" s="281" t="s">
        <v>1926</v>
      </c>
      <c r="G368" s="283">
        <v>30716</v>
      </c>
      <c r="H368" s="283">
        <v>13861</v>
      </c>
      <c r="I368" s="283">
        <f t="shared" si="25"/>
        <v>16855</v>
      </c>
      <c r="J368" s="283">
        <v>64523</v>
      </c>
      <c r="K368" s="337">
        <f t="shared" si="26"/>
        <v>-50662</v>
      </c>
      <c r="P368" s="119"/>
      <c r="R368" s="119"/>
    </row>
    <row r="369" spans="1:19" s="128" customFormat="1" ht="15.4" customHeight="1">
      <c r="A369" s="280">
        <v>19209</v>
      </c>
      <c r="B369" s="280">
        <v>3</v>
      </c>
      <c r="C369" s="280">
        <v>4</v>
      </c>
      <c r="D369" s="280">
        <v>6</v>
      </c>
      <c r="E369" s="280">
        <v>64319209</v>
      </c>
      <c r="F369" s="281" t="s">
        <v>1927</v>
      </c>
      <c r="G369" s="283">
        <v>744272</v>
      </c>
      <c r="H369" s="283">
        <v>744272</v>
      </c>
      <c r="I369" s="559">
        <f t="shared" si="25"/>
        <v>0</v>
      </c>
      <c r="J369" s="283">
        <v>2944</v>
      </c>
      <c r="K369" s="337">
        <f t="shared" si="26"/>
        <v>741328</v>
      </c>
      <c r="P369" s="119"/>
      <c r="R369" s="119"/>
    </row>
    <row r="370" spans="1:19" s="128" customFormat="1" ht="15.4" customHeight="1">
      <c r="A370" s="280">
        <v>19212</v>
      </c>
      <c r="B370" s="280">
        <v>3</v>
      </c>
      <c r="C370" s="280">
        <v>4</v>
      </c>
      <c r="D370" s="280">
        <v>6</v>
      </c>
      <c r="E370" s="280">
        <v>64319212</v>
      </c>
      <c r="F370" s="281" t="s">
        <v>1928</v>
      </c>
      <c r="G370" s="283">
        <v>457165</v>
      </c>
      <c r="H370" s="283">
        <v>337857</v>
      </c>
      <c r="I370" s="283">
        <f t="shared" si="25"/>
        <v>119308</v>
      </c>
      <c r="J370" s="283">
        <v>248954</v>
      </c>
      <c r="K370" s="337">
        <f t="shared" si="26"/>
        <v>88903</v>
      </c>
      <c r="P370" s="119"/>
      <c r="R370" s="119"/>
    </row>
    <row r="371" spans="1:19" s="128" customFormat="1" ht="15.4" customHeight="1">
      <c r="A371" s="280">
        <v>19213</v>
      </c>
      <c r="B371" s="280">
        <v>3</v>
      </c>
      <c r="C371" s="280">
        <v>4</v>
      </c>
      <c r="D371" s="280">
        <v>6</v>
      </c>
      <c r="E371" s="280">
        <v>64319213</v>
      </c>
      <c r="F371" s="281" t="s">
        <v>1929</v>
      </c>
      <c r="G371" s="283">
        <v>4970</v>
      </c>
      <c r="H371" s="568">
        <v>14749</v>
      </c>
      <c r="I371" s="283">
        <f t="shared" si="25"/>
        <v>-9779</v>
      </c>
      <c r="J371" s="559">
        <v>0</v>
      </c>
      <c r="K371" s="337">
        <f t="shared" si="26"/>
        <v>14749</v>
      </c>
      <c r="P371" s="119"/>
      <c r="R371" s="119"/>
    </row>
    <row r="372" spans="1:19" s="128" customFormat="1" ht="15.4" customHeight="1">
      <c r="A372" s="280">
        <v>19214</v>
      </c>
      <c r="B372" s="280">
        <v>3</v>
      </c>
      <c r="C372" s="280">
        <v>4</v>
      </c>
      <c r="D372" s="280">
        <v>6</v>
      </c>
      <c r="E372" s="280">
        <v>64319214</v>
      </c>
      <c r="F372" s="281" t="s">
        <v>1930</v>
      </c>
      <c r="G372" s="283">
        <v>45835</v>
      </c>
      <c r="H372" s="283">
        <v>31705</v>
      </c>
      <c r="I372" s="283">
        <f t="shared" si="25"/>
        <v>14130</v>
      </c>
      <c r="J372" s="283">
        <v>95</v>
      </c>
      <c r="K372" s="337">
        <f t="shared" si="26"/>
        <v>31610</v>
      </c>
      <c r="P372" s="119"/>
      <c r="R372" s="119"/>
    </row>
    <row r="373" spans="1:19" s="128" customFormat="1" ht="15.4" customHeight="1">
      <c r="A373" s="280">
        <v>19215</v>
      </c>
      <c r="B373" s="280">
        <v>3</v>
      </c>
      <c r="C373" s="280">
        <v>4</v>
      </c>
      <c r="D373" s="280">
        <v>6</v>
      </c>
      <c r="E373" s="280"/>
      <c r="F373" s="281" t="s">
        <v>1931</v>
      </c>
      <c r="G373" s="283">
        <v>215</v>
      </c>
      <c r="H373" s="283">
        <v>214</v>
      </c>
      <c r="I373" s="568">
        <f t="shared" si="25"/>
        <v>1</v>
      </c>
      <c r="J373" s="568">
        <v>16701</v>
      </c>
      <c r="K373" s="337">
        <f t="shared" si="26"/>
        <v>-16487</v>
      </c>
      <c r="P373" s="119"/>
      <c r="R373" s="119"/>
    </row>
    <row r="374" spans="1:19" s="128" customFormat="1" ht="15.4" customHeight="1">
      <c r="A374" s="280">
        <v>98012</v>
      </c>
      <c r="B374" s="280">
        <v>3</v>
      </c>
      <c r="C374" s="280">
        <v>4</v>
      </c>
      <c r="D374" s="280">
        <v>6</v>
      </c>
      <c r="E374" s="280">
        <v>64398012</v>
      </c>
      <c r="F374" s="281" t="s">
        <v>1187</v>
      </c>
      <c r="G374" s="283">
        <v>41295</v>
      </c>
      <c r="H374" s="283">
        <v>48050</v>
      </c>
      <c r="I374" s="283">
        <f t="shared" si="25"/>
        <v>-6755</v>
      </c>
      <c r="J374" s="283">
        <v>37008</v>
      </c>
      <c r="K374" s="337">
        <f t="shared" si="26"/>
        <v>11042</v>
      </c>
      <c r="P374" s="119"/>
      <c r="R374" s="119"/>
    </row>
    <row r="375" spans="1:19" s="119" customFormat="1" ht="15.4" customHeight="1">
      <c r="A375" s="282"/>
      <c r="B375" s="282">
        <v>5</v>
      </c>
      <c r="C375" s="282">
        <v>4</v>
      </c>
      <c r="D375" s="282">
        <v>6</v>
      </c>
      <c r="E375" s="280">
        <v>645</v>
      </c>
      <c r="F375" s="123" t="s">
        <v>1932</v>
      </c>
      <c r="G375" s="488">
        <f>SUM(G376:G396)</f>
        <v>12714982</v>
      </c>
      <c r="H375" s="488">
        <f>SUM(H376:H396)</f>
        <v>10382903</v>
      </c>
      <c r="I375" s="488">
        <f t="shared" si="25"/>
        <v>2332079</v>
      </c>
      <c r="J375" s="488">
        <f>SUM(J376:J396)</f>
        <v>14608791</v>
      </c>
      <c r="K375" s="337">
        <f t="shared" si="26"/>
        <v>-4225888</v>
      </c>
      <c r="S375" s="128"/>
    </row>
    <row r="376" spans="1:19" s="128" customFormat="1" ht="15.4" customHeight="1">
      <c r="A376" s="280">
        <v>19049</v>
      </c>
      <c r="B376" s="280">
        <v>5</v>
      </c>
      <c r="C376" s="280">
        <v>4</v>
      </c>
      <c r="D376" s="280">
        <v>6</v>
      </c>
      <c r="E376" s="280">
        <v>64519049</v>
      </c>
      <c r="F376" s="281" t="s">
        <v>1933</v>
      </c>
      <c r="G376" s="283">
        <v>39671</v>
      </c>
      <c r="H376" s="283">
        <v>50758</v>
      </c>
      <c r="I376" s="283">
        <f t="shared" si="25"/>
        <v>-11087</v>
      </c>
      <c r="J376" s="283">
        <v>2255</v>
      </c>
      <c r="K376" s="337">
        <f t="shared" si="26"/>
        <v>48503</v>
      </c>
      <c r="P376" s="119"/>
      <c r="R376" s="119"/>
    </row>
    <row r="377" spans="1:19" s="128" customFormat="1" ht="15.4" customHeight="1">
      <c r="A377" s="280">
        <v>19051</v>
      </c>
      <c r="B377" s="280">
        <v>5</v>
      </c>
      <c r="C377" s="280">
        <v>4</v>
      </c>
      <c r="D377" s="280">
        <v>6</v>
      </c>
      <c r="E377" s="280">
        <v>64519051</v>
      </c>
      <c r="F377" s="281" t="s">
        <v>1213</v>
      </c>
      <c r="G377" s="283">
        <v>111519</v>
      </c>
      <c r="H377" s="283">
        <v>171022</v>
      </c>
      <c r="I377" s="283">
        <f t="shared" si="25"/>
        <v>-59503</v>
      </c>
      <c r="J377" s="283">
        <v>425191</v>
      </c>
      <c r="K377" s="337">
        <f t="shared" si="26"/>
        <v>-254169</v>
      </c>
      <c r="P377" s="119"/>
      <c r="R377" s="119"/>
    </row>
    <row r="378" spans="1:19" s="128" customFormat="1" ht="15.4" customHeight="1">
      <c r="A378" s="280">
        <v>19052</v>
      </c>
      <c r="B378" s="280">
        <v>5</v>
      </c>
      <c r="C378" s="280">
        <v>4</v>
      </c>
      <c r="D378" s="280">
        <v>6</v>
      </c>
      <c r="E378" s="280">
        <v>64519052</v>
      </c>
      <c r="F378" s="281" t="s">
        <v>1215</v>
      </c>
      <c r="G378" s="283">
        <v>114533</v>
      </c>
      <c r="H378" s="283">
        <v>131491</v>
      </c>
      <c r="I378" s="283">
        <f t="shared" si="25"/>
        <v>-16958</v>
      </c>
      <c r="J378" s="283">
        <v>186853</v>
      </c>
      <c r="K378" s="337">
        <f t="shared" si="26"/>
        <v>-55362</v>
      </c>
      <c r="P378" s="119"/>
      <c r="R378" s="119"/>
    </row>
    <row r="379" spans="1:19" s="128" customFormat="1" ht="15.4" customHeight="1">
      <c r="A379" s="280">
        <v>19053</v>
      </c>
      <c r="B379" s="280">
        <v>5</v>
      </c>
      <c r="C379" s="280">
        <v>4</v>
      </c>
      <c r="D379" s="280">
        <v>6</v>
      </c>
      <c r="E379" s="280">
        <v>64519053</v>
      </c>
      <c r="F379" s="281" t="s">
        <v>1205</v>
      </c>
      <c r="G379" s="283">
        <v>1649</v>
      </c>
      <c r="H379" s="283">
        <v>1649</v>
      </c>
      <c r="I379" s="559">
        <f t="shared" si="25"/>
        <v>0</v>
      </c>
      <c r="J379" s="283">
        <v>2947</v>
      </c>
      <c r="K379" s="337">
        <f t="shared" si="26"/>
        <v>-1298</v>
      </c>
      <c r="P379" s="119"/>
      <c r="R379" s="119"/>
    </row>
    <row r="380" spans="1:19" s="128" customFormat="1" ht="15.4" customHeight="1">
      <c r="A380" s="280">
        <v>19054</v>
      </c>
      <c r="B380" s="280">
        <v>5</v>
      </c>
      <c r="C380" s="280">
        <v>4</v>
      </c>
      <c r="D380" s="280">
        <v>6</v>
      </c>
      <c r="E380" s="280">
        <v>64519054</v>
      </c>
      <c r="F380" s="281" t="s">
        <v>1217</v>
      </c>
      <c r="G380" s="283">
        <v>98635</v>
      </c>
      <c r="H380" s="283">
        <v>88577</v>
      </c>
      <c r="I380" s="283">
        <f t="shared" si="25"/>
        <v>10058</v>
      </c>
      <c r="J380" s="283">
        <v>39489</v>
      </c>
      <c r="K380" s="337">
        <f t="shared" si="26"/>
        <v>49088</v>
      </c>
      <c r="P380" s="119"/>
      <c r="R380" s="119"/>
    </row>
    <row r="381" spans="1:19" s="128" customFormat="1" ht="15.4" customHeight="1">
      <c r="A381" s="280">
        <v>19055</v>
      </c>
      <c r="B381" s="280">
        <v>5</v>
      </c>
      <c r="C381" s="280">
        <v>4</v>
      </c>
      <c r="D381" s="280">
        <v>6</v>
      </c>
      <c r="E381" s="280">
        <v>64519055</v>
      </c>
      <c r="F381" s="281" t="s">
        <v>1219</v>
      </c>
      <c r="G381" s="283">
        <v>613303</v>
      </c>
      <c r="H381" s="283">
        <v>675640</v>
      </c>
      <c r="I381" s="283">
        <f t="shared" si="25"/>
        <v>-62337</v>
      </c>
      <c r="J381" s="283">
        <v>656781</v>
      </c>
      <c r="K381" s="337">
        <f t="shared" si="26"/>
        <v>18859</v>
      </c>
      <c r="P381" s="119"/>
      <c r="R381" s="119"/>
    </row>
    <row r="382" spans="1:19" s="128" customFormat="1" ht="15.4" customHeight="1">
      <c r="A382" s="280">
        <v>19056</v>
      </c>
      <c r="B382" s="280">
        <v>5</v>
      </c>
      <c r="C382" s="280">
        <v>4</v>
      </c>
      <c r="D382" s="280">
        <v>6</v>
      </c>
      <c r="E382" s="280">
        <v>64519056</v>
      </c>
      <c r="F382" s="281" t="s">
        <v>1934</v>
      </c>
      <c r="G382" s="283">
        <v>2896554</v>
      </c>
      <c r="H382" s="283">
        <v>2039823</v>
      </c>
      <c r="I382" s="283">
        <f t="shared" si="25"/>
        <v>856731</v>
      </c>
      <c r="J382" s="283">
        <v>5605004</v>
      </c>
      <c r="K382" s="337">
        <f t="shared" si="26"/>
        <v>-3565181</v>
      </c>
      <c r="P382" s="119"/>
      <c r="R382" s="119"/>
    </row>
    <row r="383" spans="1:19" s="128" customFormat="1" ht="15.4" customHeight="1">
      <c r="A383" s="280">
        <v>19057</v>
      </c>
      <c r="B383" s="280">
        <v>5</v>
      </c>
      <c r="C383" s="280">
        <v>4</v>
      </c>
      <c r="D383" s="280">
        <v>6</v>
      </c>
      <c r="E383" s="280">
        <v>64519057</v>
      </c>
      <c r="F383" s="281" t="s">
        <v>1222</v>
      </c>
      <c r="G383" s="283">
        <v>1487894</v>
      </c>
      <c r="H383" s="283">
        <v>1302490</v>
      </c>
      <c r="I383" s="283">
        <f t="shared" si="25"/>
        <v>185404</v>
      </c>
      <c r="J383" s="283">
        <v>1354436</v>
      </c>
      <c r="K383" s="337">
        <f t="shared" si="26"/>
        <v>-51946</v>
      </c>
      <c r="P383" s="119"/>
      <c r="R383" s="119"/>
    </row>
    <row r="384" spans="1:19" s="128" customFormat="1" ht="15.4" customHeight="1">
      <c r="A384" s="280">
        <v>19058</v>
      </c>
      <c r="B384" s="280">
        <v>5</v>
      </c>
      <c r="C384" s="280">
        <v>4</v>
      </c>
      <c r="D384" s="280">
        <v>6</v>
      </c>
      <c r="E384" s="280">
        <v>64519058</v>
      </c>
      <c r="F384" s="281" t="s">
        <v>1201</v>
      </c>
      <c r="G384" s="283">
        <v>649476</v>
      </c>
      <c r="H384" s="283">
        <v>787748</v>
      </c>
      <c r="I384" s="283">
        <f t="shared" si="25"/>
        <v>-138272</v>
      </c>
      <c r="J384" s="283">
        <v>745247</v>
      </c>
      <c r="K384" s="337">
        <f t="shared" si="26"/>
        <v>42501</v>
      </c>
      <c r="P384" s="119"/>
      <c r="R384" s="119"/>
    </row>
    <row r="385" spans="1:19" s="128" customFormat="1" ht="15.4" customHeight="1">
      <c r="A385" s="280">
        <v>19061</v>
      </c>
      <c r="B385" s="280">
        <v>5</v>
      </c>
      <c r="C385" s="280">
        <v>4</v>
      </c>
      <c r="D385" s="280">
        <v>6</v>
      </c>
      <c r="E385" s="280">
        <v>64519061</v>
      </c>
      <c r="F385" s="281" t="s">
        <v>1225</v>
      </c>
      <c r="G385" s="283">
        <v>894</v>
      </c>
      <c r="H385" s="283">
        <v>7659</v>
      </c>
      <c r="I385" s="283">
        <f t="shared" si="25"/>
        <v>-6765</v>
      </c>
      <c r="J385" s="283">
        <v>575</v>
      </c>
      <c r="K385" s="337">
        <f t="shared" si="26"/>
        <v>7084</v>
      </c>
      <c r="P385" s="119"/>
      <c r="R385" s="119"/>
    </row>
    <row r="386" spans="1:19" s="128" customFormat="1" ht="15.4" hidden="1" customHeight="1">
      <c r="A386" s="280">
        <v>19062</v>
      </c>
      <c r="B386" s="280">
        <v>5</v>
      </c>
      <c r="C386" s="280">
        <v>4</v>
      </c>
      <c r="D386" s="280">
        <v>6</v>
      </c>
      <c r="E386" s="280">
        <v>64519062</v>
      </c>
      <c r="F386" s="281" t="s">
        <v>1227</v>
      </c>
      <c r="G386" s="283"/>
      <c r="H386" s="283"/>
      <c r="I386" s="283">
        <f t="shared" si="25"/>
        <v>0</v>
      </c>
      <c r="J386" s="568">
        <v>0</v>
      </c>
      <c r="K386" s="337">
        <f t="shared" si="26"/>
        <v>0</v>
      </c>
      <c r="P386" s="119"/>
      <c r="R386" s="119"/>
    </row>
    <row r="387" spans="1:19" s="128" customFormat="1" ht="15.4" customHeight="1">
      <c r="A387" s="280">
        <v>19063</v>
      </c>
      <c r="B387" s="280">
        <v>5</v>
      </c>
      <c r="C387" s="280">
        <v>4</v>
      </c>
      <c r="D387" s="280">
        <v>6</v>
      </c>
      <c r="E387" s="280">
        <v>64519063</v>
      </c>
      <c r="F387" s="281" t="s">
        <v>1229</v>
      </c>
      <c r="G387" s="283">
        <v>13628</v>
      </c>
      <c r="H387" s="283">
        <v>18774</v>
      </c>
      <c r="I387" s="283">
        <f t="shared" si="25"/>
        <v>-5146</v>
      </c>
      <c r="J387" s="283">
        <v>33169</v>
      </c>
      <c r="K387" s="337">
        <f t="shared" si="26"/>
        <v>-14395</v>
      </c>
      <c r="P387" s="119"/>
      <c r="R387" s="119"/>
    </row>
    <row r="388" spans="1:19" s="128" customFormat="1" ht="15.4" customHeight="1">
      <c r="A388" s="280">
        <v>19064</v>
      </c>
      <c r="B388" s="280">
        <v>5</v>
      </c>
      <c r="C388" s="280">
        <v>4</v>
      </c>
      <c r="D388" s="280">
        <v>6</v>
      </c>
      <c r="E388" s="280">
        <v>64519064</v>
      </c>
      <c r="F388" s="281" t="s">
        <v>1230</v>
      </c>
      <c r="G388" s="283">
        <v>917897</v>
      </c>
      <c r="H388" s="283">
        <v>274227</v>
      </c>
      <c r="I388" s="283">
        <f t="shared" si="25"/>
        <v>643670</v>
      </c>
      <c r="J388" s="283">
        <v>192460</v>
      </c>
      <c r="K388" s="337">
        <f t="shared" si="26"/>
        <v>81767</v>
      </c>
      <c r="P388" s="119"/>
      <c r="R388" s="119"/>
    </row>
    <row r="389" spans="1:19" s="128" customFormat="1" ht="15.4" customHeight="1">
      <c r="A389" s="280">
        <v>19065</v>
      </c>
      <c r="B389" s="280">
        <v>5</v>
      </c>
      <c r="C389" s="280">
        <v>4</v>
      </c>
      <c r="D389" s="280">
        <v>6</v>
      </c>
      <c r="E389" s="280">
        <v>64519065</v>
      </c>
      <c r="F389" s="281" t="s">
        <v>1232</v>
      </c>
      <c r="G389" s="283">
        <v>7000</v>
      </c>
      <c r="H389" s="283">
        <v>6988</v>
      </c>
      <c r="I389" s="283">
        <f t="shared" si="25"/>
        <v>12</v>
      </c>
      <c r="J389" s="283">
        <v>18442</v>
      </c>
      <c r="K389" s="337">
        <f t="shared" si="26"/>
        <v>-11454</v>
      </c>
      <c r="P389" s="119"/>
      <c r="R389" s="119"/>
    </row>
    <row r="390" spans="1:19" s="128" customFormat="1" ht="15.4" customHeight="1">
      <c r="A390" s="280">
        <v>19066</v>
      </c>
      <c r="B390" s="280">
        <v>5</v>
      </c>
      <c r="C390" s="280">
        <v>4</v>
      </c>
      <c r="D390" s="280">
        <v>6</v>
      </c>
      <c r="E390" s="280">
        <v>64519066</v>
      </c>
      <c r="F390" s="281" t="s">
        <v>1211</v>
      </c>
      <c r="G390" s="568">
        <v>108422</v>
      </c>
      <c r="H390" s="568">
        <v>74093</v>
      </c>
      <c r="I390" s="283">
        <f t="shared" si="25"/>
        <v>34329</v>
      </c>
      <c r="J390" s="283">
        <v>88504</v>
      </c>
      <c r="K390" s="337">
        <f t="shared" si="26"/>
        <v>-14411</v>
      </c>
      <c r="P390" s="119"/>
      <c r="R390" s="119"/>
    </row>
    <row r="391" spans="1:19" s="128" customFormat="1" ht="15.4" customHeight="1">
      <c r="A391" s="280">
        <v>19067</v>
      </c>
      <c r="B391" s="280">
        <v>5</v>
      </c>
      <c r="C391" s="280">
        <v>4</v>
      </c>
      <c r="D391" s="280">
        <v>6</v>
      </c>
      <c r="E391" s="280"/>
      <c r="F391" s="281" t="s">
        <v>1935</v>
      </c>
      <c r="G391" s="568">
        <v>2626</v>
      </c>
      <c r="H391" s="568">
        <v>2625</v>
      </c>
      <c r="I391" s="568">
        <f t="shared" si="25"/>
        <v>1</v>
      </c>
      <c r="J391" s="559">
        <v>0</v>
      </c>
      <c r="K391" s="337"/>
      <c r="P391" s="119"/>
      <c r="R391" s="119"/>
    </row>
    <row r="392" spans="1:19" s="128" customFormat="1" ht="15.4" customHeight="1">
      <c r="A392" s="280">
        <v>19081</v>
      </c>
      <c r="B392" s="280">
        <v>5</v>
      </c>
      <c r="C392" s="280">
        <v>4</v>
      </c>
      <c r="D392" s="280">
        <v>6</v>
      </c>
      <c r="E392" s="280"/>
      <c r="F392" s="281" t="s">
        <v>1936</v>
      </c>
      <c r="G392" s="283">
        <v>3570000</v>
      </c>
      <c r="H392" s="283">
        <v>2500433</v>
      </c>
      <c r="I392" s="283">
        <f t="shared" si="25"/>
        <v>1069567</v>
      </c>
      <c r="J392" s="283">
        <v>3672656</v>
      </c>
      <c r="K392" s="337">
        <f t="shared" ref="K392:K431" si="27">H392-J392</f>
        <v>-1172223</v>
      </c>
      <c r="P392" s="119"/>
      <c r="R392" s="119"/>
    </row>
    <row r="393" spans="1:19" s="128" customFormat="1" ht="15.4" customHeight="1">
      <c r="A393" s="280">
        <v>19082</v>
      </c>
      <c r="B393" s="280">
        <v>5</v>
      </c>
      <c r="C393" s="280">
        <v>4</v>
      </c>
      <c r="D393" s="280">
        <v>6</v>
      </c>
      <c r="E393" s="280"/>
      <c r="F393" s="281" t="s">
        <v>1937</v>
      </c>
      <c r="G393" s="568">
        <v>955746</v>
      </c>
      <c r="H393" s="283">
        <v>860742</v>
      </c>
      <c r="I393" s="283">
        <f t="shared" si="25"/>
        <v>95004</v>
      </c>
      <c r="J393" s="283">
        <v>1370943</v>
      </c>
      <c r="K393" s="337">
        <f t="shared" si="27"/>
        <v>-510201</v>
      </c>
      <c r="P393" s="119"/>
      <c r="R393" s="119"/>
    </row>
    <row r="394" spans="1:19" s="128" customFormat="1" ht="15.4" hidden="1" customHeight="1">
      <c r="A394" s="280">
        <v>19083</v>
      </c>
      <c r="B394" s="280">
        <v>5</v>
      </c>
      <c r="C394" s="280">
        <v>4</v>
      </c>
      <c r="D394" s="280">
        <v>6</v>
      </c>
      <c r="E394" s="280"/>
      <c r="F394" s="281" t="s">
        <v>1938</v>
      </c>
      <c r="G394" s="283">
        <v>0</v>
      </c>
      <c r="H394" s="568">
        <v>0</v>
      </c>
      <c r="I394" s="283">
        <f t="shared" si="25"/>
        <v>0</v>
      </c>
      <c r="J394" s="568">
        <v>0</v>
      </c>
      <c r="K394" s="337">
        <f t="shared" si="27"/>
        <v>0</v>
      </c>
      <c r="P394" s="119"/>
      <c r="R394" s="119"/>
    </row>
    <row r="395" spans="1:19" s="128" customFormat="1" ht="15.4" customHeight="1">
      <c r="A395" s="280">
        <v>19084</v>
      </c>
      <c r="B395" s="280">
        <v>5</v>
      </c>
      <c r="C395" s="280">
        <v>4</v>
      </c>
      <c r="D395" s="280">
        <v>6</v>
      </c>
      <c r="E395" s="280"/>
      <c r="F395" s="281" t="s">
        <v>2611</v>
      </c>
      <c r="G395" s="283">
        <v>959922</v>
      </c>
      <c r="H395" s="568">
        <v>959922</v>
      </c>
      <c r="I395" s="559">
        <f t="shared" si="25"/>
        <v>0</v>
      </c>
      <c r="J395" s="559">
        <v>0</v>
      </c>
      <c r="K395" s="337">
        <f t="shared" si="27"/>
        <v>959922</v>
      </c>
      <c r="P395" s="119"/>
      <c r="R395" s="119"/>
    </row>
    <row r="396" spans="1:19" s="128" customFormat="1" ht="15.4" customHeight="1">
      <c r="A396" s="280">
        <v>98011</v>
      </c>
      <c r="B396" s="280">
        <v>5</v>
      </c>
      <c r="C396" s="280">
        <v>4</v>
      </c>
      <c r="D396" s="280">
        <v>6</v>
      </c>
      <c r="E396" s="280">
        <v>64598011</v>
      </c>
      <c r="F396" s="281" t="s">
        <v>1145</v>
      </c>
      <c r="G396" s="283">
        <v>165613</v>
      </c>
      <c r="H396" s="283">
        <v>428242</v>
      </c>
      <c r="I396" s="283">
        <f t="shared" si="25"/>
        <v>-262629</v>
      </c>
      <c r="J396" s="283">
        <v>213839</v>
      </c>
      <c r="K396" s="337">
        <f t="shared" si="27"/>
        <v>214403</v>
      </c>
      <c r="P396" s="119"/>
      <c r="R396" s="119"/>
    </row>
    <row r="397" spans="1:19" s="119" customFormat="1" ht="15.4" customHeight="1">
      <c r="A397" s="282"/>
      <c r="B397" s="282">
        <v>7</v>
      </c>
      <c r="C397" s="282">
        <v>4</v>
      </c>
      <c r="D397" s="282">
        <v>6</v>
      </c>
      <c r="E397" s="280">
        <v>647</v>
      </c>
      <c r="F397" s="123" t="s">
        <v>1939</v>
      </c>
      <c r="G397" s="598">
        <f>SUM(G398:G400)</f>
        <v>0</v>
      </c>
      <c r="H397" s="598">
        <f>SUM(H398:H400)</f>
        <v>0</v>
      </c>
      <c r="I397" s="598">
        <f t="shared" si="25"/>
        <v>0</v>
      </c>
      <c r="J397" s="488">
        <f>SUM(J398:J400)</f>
        <v>4557</v>
      </c>
      <c r="K397" s="337">
        <f t="shared" si="27"/>
        <v>-4557</v>
      </c>
      <c r="S397" s="128"/>
    </row>
    <row r="398" spans="1:19" s="119" customFormat="1" ht="15.4" customHeight="1">
      <c r="A398" s="280">
        <v>19059</v>
      </c>
      <c r="B398" s="280">
        <v>7</v>
      </c>
      <c r="C398" s="280">
        <v>4</v>
      </c>
      <c r="D398" s="280">
        <v>6</v>
      </c>
      <c r="E398" s="280"/>
      <c r="F398" s="281" t="s">
        <v>1940</v>
      </c>
      <c r="G398" s="559">
        <v>0</v>
      </c>
      <c r="H398" s="559">
        <v>0</v>
      </c>
      <c r="I398" s="559">
        <f t="shared" si="25"/>
        <v>0</v>
      </c>
      <c r="J398" s="568">
        <v>4557</v>
      </c>
      <c r="K398" s="337"/>
      <c r="S398" s="128"/>
    </row>
    <row r="399" spans="1:19" s="128" customFormat="1" ht="15.4" hidden="1" customHeight="1">
      <c r="A399" s="280">
        <v>19072</v>
      </c>
      <c r="B399" s="280">
        <v>7</v>
      </c>
      <c r="C399" s="280">
        <v>4</v>
      </c>
      <c r="D399" s="280">
        <v>6</v>
      </c>
      <c r="E399" s="280">
        <v>64719072</v>
      </c>
      <c r="F399" s="281" t="s">
        <v>1941</v>
      </c>
      <c r="G399" s="568">
        <v>0</v>
      </c>
      <c r="H399" s="568">
        <v>0</v>
      </c>
      <c r="I399" s="568">
        <f>G399-H399</f>
        <v>0</v>
      </c>
      <c r="J399" s="568">
        <v>0</v>
      </c>
      <c r="K399" s="337">
        <f t="shared" si="27"/>
        <v>0</v>
      </c>
      <c r="P399" s="119"/>
      <c r="R399" s="119"/>
    </row>
    <row r="400" spans="1:19" s="128" customFormat="1" ht="15.4" hidden="1" customHeight="1">
      <c r="A400" s="280">
        <v>98011</v>
      </c>
      <c r="B400" s="280">
        <v>7</v>
      </c>
      <c r="C400" s="280">
        <v>4</v>
      </c>
      <c r="D400" s="280">
        <v>6</v>
      </c>
      <c r="E400" s="280">
        <v>64798011</v>
      </c>
      <c r="F400" s="281" t="s">
        <v>1145</v>
      </c>
      <c r="G400" s="283">
        <v>0</v>
      </c>
      <c r="H400" s="568">
        <v>0</v>
      </c>
      <c r="I400" s="568">
        <f>G400-H400</f>
        <v>0</v>
      </c>
      <c r="J400" s="568">
        <v>0</v>
      </c>
      <c r="K400" s="337">
        <f t="shared" si="27"/>
        <v>0</v>
      </c>
      <c r="P400" s="119"/>
      <c r="R400" s="119"/>
    </row>
    <row r="401" spans="1:19" s="456" customFormat="1" ht="15.4" customHeight="1">
      <c r="A401" s="282"/>
      <c r="B401" s="282">
        <v>8</v>
      </c>
      <c r="C401" s="282">
        <v>4</v>
      </c>
      <c r="D401" s="282">
        <v>6</v>
      </c>
      <c r="E401" s="280">
        <v>647</v>
      </c>
      <c r="F401" s="123" t="s">
        <v>1248</v>
      </c>
      <c r="G401" s="569">
        <f>SUM(G402:G404)</f>
        <v>350</v>
      </c>
      <c r="H401" s="569">
        <f>SUM(H402:H404)</f>
        <v>333</v>
      </c>
      <c r="I401" s="569">
        <f>G401-H401</f>
        <v>17</v>
      </c>
      <c r="J401" s="559">
        <f>SUM(J402:J404)</f>
        <v>0</v>
      </c>
      <c r="K401" s="455">
        <f t="shared" si="27"/>
        <v>333</v>
      </c>
      <c r="R401" s="119"/>
      <c r="S401" s="128"/>
    </row>
    <row r="402" spans="1:19" s="128" customFormat="1" ht="15.4" hidden="1" customHeight="1">
      <c r="A402" s="280">
        <v>19002</v>
      </c>
      <c r="B402" s="280">
        <v>8</v>
      </c>
      <c r="C402" s="280">
        <v>4</v>
      </c>
      <c r="D402" s="280">
        <v>6</v>
      </c>
      <c r="E402" s="280">
        <v>64819002</v>
      </c>
      <c r="F402" s="281" t="s">
        <v>1250</v>
      </c>
      <c r="G402" s="568">
        <v>0</v>
      </c>
      <c r="H402" s="568">
        <v>0</v>
      </c>
      <c r="I402" s="568">
        <f t="shared" si="25"/>
        <v>0</v>
      </c>
      <c r="J402" s="568"/>
      <c r="K402" s="337">
        <f t="shared" si="27"/>
        <v>0</v>
      </c>
      <c r="P402" s="119"/>
      <c r="R402" s="119"/>
    </row>
    <row r="403" spans="1:19" s="128" customFormat="1" ht="15.4" customHeight="1">
      <c r="A403" s="280">
        <v>98011</v>
      </c>
      <c r="B403" s="280">
        <v>8</v>
      </c>
      <c r="C403" s="280">
        <v>4</v>
      </c>
      <c r="D403" s="280">
        <v>6</v>
      </c>
      <c r="E403" s="280"/>
      <c r="F403" s="281" t="s">
        <v>1145</v>
      </c>
      <c r="G403" s="568">
        <v>350</v>
      </c>
      <c r="H403" s="568">
        <v>333</v>
      </c>
      <c r="I403" s="568">
        <f>G403-H403</f>
        <v>17</v>
      </c>
      <c r="J403" s="559">
        <v>0</v>
      </c>
      <c r="K403" s="337">
        <f t="shared" si="27"/>
        <v>333</v>
      </c>
      <c r="P403" s="119"/>
      <c r="R403" s="119"/>
    </row>
    <row r="404" spans="1:19" s="128" customFormat="1" ht="15.4" hidden="1" customHeight="1">
      <c r="A404" s="280">
        <v>98121</v>
      </c>
      <c r="B404" s="280">
        <v>8</v>
      </c>
      <c r="C404" s="280">
        <v>4</v>
      </c>
      <c r="D404" s="280">
        <v>6</v>
      </c>
      <c r="E404" s="280"/>
      <c r="F404" s="281"/>
      <c r="G404" s="568"/>
      <c r="H404" s="568"/>
      <c r="I404" s="568"/>
      <c r="J404" s="568"/>
      <c r="K404" s="337"/>
      <c r="P404" s="119"/>
      <c r="R404" s="119"/>
    </row>
    <row r="405" spans="1:19" s="119" customFormat="1" ht="15.4" customHeight="1">
      <c r="A405" s="282"/>
      <c r="B405" s="282"/>
      <c r="C405" s="282">
        <v>5</v>
      </c>
      <c r="D405" s="282">
        <v>6</v>
      </c>
      <c r="E405" s="280">
        <v>65</v>
      </c>
      <c r="F405" s="123" t="s">
        <v>1291</v>
      </c>
      <c r="G405" s="488">
        <f>G406+G433+G450+G461+G471+G486</f>
        <v>39462914</v>
      </c>
      <c r="H405" s="488">
        <f>H406+H433+H450+H461+H471+H486</f>
        <v>36277562</v>
      </c>
      <c r="I405" s="488">
        <f t="shared" si="25"/>
        <v>3185352</v>
      </c>
      <c r="J405" s="488">
        <f>J406+J433+J450+J461+J471+J486</f>
        <v>41689286</v>
      </c>
      <c r="K405" s="337">
        <f t="shared" si="27"/>
        <v>-5411724</v>
      </c>
      <c r="S405" s="128"/>
    </row>
    <row r="406" spans="1:19" s="119" customFormat="1" ht="15.4" customHeight="1">
      <c r="A406" s="282"/>
      <c r="B406" s="282">
        <v>1</v>
      </c>
      <c r="C406" s="282">
        <v>5</v>
      </c>
      <c r="D406" s="282">
        <v>6</v>
      </c>
      <c r="E406" s="280">
        <v>651</v>
      </c>
      <c r="F406" s="123" t="s">
        <v>1293</v>
      </c>
      <c r="G406" s="488">
        <f>SUM(G407:G432)</f>
        <v>8852277</v>
      </c>
      <c r="H406" s="488">
        <f>SUM(H407:H432)</f>
        <v>5678031</v>
      </c>
      <c r="I406" s="488">
        <f t="shared" si="25"/>
        <v>3174246</v>
      </c>
      <c r="J406" s="488">
        <f>SUM(J407:J432)</f>
        <v>7419359</v>
      </c>
      <c r="K406" s="337">
        <f t="shared" si="27"/>
        <v>-1741328</v>
      </c>
      <c r="S406" s="128"/>
    </row>
    <row r="407" spans="1:19" s="119" customFormat="1" ht="15.4" hidden="1" customHeight="1">
      <c r="A407" s="280">
        <v>78012</v>
      </c>
      <c r="B407" s="280">
        <v>1</v>
      </c>
      <c r="C407" s="280">
        <v>5</v>
      </c>
      <c r="D407" s="280">
        <v>6</v>
      </c>
      <c r="E407" s="280"/>
      <c r="F407" s="281" t="s">
        <v>2546</v>
      </c>
      <c r="G407" s="283"/>
      <c r="H407" s="568"/>
      <c r="I407" s="283">
        <f t="shared" si="25"/>
        <v>0</v>
      </c>
      <c r="J407" s="568">
        <v>0</v>
      </c>
      <c r="K407" s="337"/>
      <c r="S407" s="128"/>
    </row>
    <row r="408" spans="1:19" s="128" customFormat="1" ht="15.4" customHeight="1">
      <c r="A408" s="280">
        <v>78013</v>
      </c>
      <c r="B408" s="280">
        <v>1</v>
      </c>
      <c r="C408" s="280">
        <v>5</v>
      </c>
      <c r="D408" s="280">
        <v>6</v>
      </c>
      <c r="E408" s="280">
        <v>65178013</v>
      </c>
      <c r="F408" s="281" t="s">
        <v>1299</v>
      </c>
      <c r="G408" s="559">
        <v>0</v>
      </c>
      <c r="H408" s="283">
        <v>55984</v>
      </c>
      <c r="I408" s="283">
        <f t="shared" si="25"/>
        <v>-55984</v>
      </c>
      <c r="J408" s="283">
        <v>8769</v>
      </c>
      <c r="K408" s="337">
        <f t="shared" si="27"/>
        <v>47215</v>
      </c>
      <c r="P408" s="119"/>
      <c r="R408" s="119"/>
    </row>
    <row r="409" spans="1:19" s="128" customFormat="1" ht="15" customHeight="1">
      <c r="A409" s="280">
        <v>78311</v>
      </c>
      <c r="B409" s="280">
        <v>1</v>
      </c>
      <c r="C409" s="280">
        <v>5</v>
      </c>
      <c r="D409" s="280">
        <v>6</v>
      </c>
      <c r="E409" s="280">
        <v>65178311</v>
      </c>
      <c r="F409" s="281" t="s">
        <v>1942</v>
      </c>
      <c r="G409" s="283">
        <v>4725484</v>
      </c>
      <c r="H409" s="283">
        <v>2372854</v>
      </c>
      <c r="I409" s="283">
        <f t="shared" ref="I409:I470" si="28">G409-H409</f>
        <v>2352630</v>
      </c>
      <c r="J409" s="283">
        <v>3422143</v>
      </c>
      <c r="K409" s="337">
        <f t="shared" si="27"/>
        <v>-1049289</v>
      </c>
      <c r="P409" s="119"/>
      <c r="R409" s="119"/>
    </row>
    <row r="410" spans="1:19" s="128" customFormat="1" ht="30" customHeight="1">
      <c r="A410" s="306">
        <v>78312</v>
      </c>
      <c r="B410" s="306">
        <v>1</v>
      </c>
      <c r="C410" s="306">
        <v>5</v>
      </c>
      <c r="D410" s="306">
        <v>6</v>
      </c>
      <c r="E410" s="306">
        <v>65178312</v>
      </c>
      <c r="F410" s="369" t="s">
        <v>1943</v>
      </c>
      <c r="G410" s="283">
        <v>343162</v>
      </c>
      <c r="H410" s="283">
        <v>88092</v>
      </c>
      <c r="I410" s="283">
        <f t="shared" si="28"/>
        <v>255070</v>
      </c>
      <c r="J410" s="283">
        <v>180860</v>
      </c>
      <c r="K410" s="337">
        <f t="shared" si="27"/>
        <v>-92768</v>
      </c>
      <c r="P410" s="119"/>
      <c r="R410" s="119"/>
    </row>
    <row r="411" spans="1:19" s="128" customFormat="1" ht="30" customHeight="1">
      <c r="A411" s="306">
        <v>78313</v>
      </c>
      <c r="B411" s="306">
        <v>1</v>
      </c>
      <c r="C411" s="306">
        <v>5</v>
      </c>
      <c r="D411" s="306">
        <v>6</v>
      </c>
      <c r="E411" s="306">
        <v>65178313</v>
      </c>
      <c r="F411" s="369" t="s">
        <v>1944</v>
      </c>
      <c r="G411" s="283">
        <v>19884</v>
      </c>
      <c r="H411" s="283">
        <v>15625</v>
      </c>
      <c r="I411" s="283">
        <f t="shared" si="28"/>
        <v>4259</v>
      </c>
      <c r="J411" s="283">
        <v>45241</v>
      </c>
      <c r="K411" s="337">
        <f t="shared" si="27"/>
        <v>-29616</v>
      </c>
      <c r="P411" s="119"/>
      <c r="R411" s="119"/>
    </row>
    <row r="412" spans="1:19" s="128" customFormat="1" ht="30" customHeight="1">
      <c r="A412" s="306">
        <v>78314</v>
      </c>
      <c r="B412" s="306">
        <v>1</v>
      </c>
      <c r="C412" s="306">
        <v>5</v>
      </c>
      <c r="D412" s="306">
        <v>6</v>
      </c>
      <c r="E412" s="306">
        <v>65178314</v>
      </c>
      <c r="F412" s="369" t="s">
        <v>1945</v>
      </c>
      <c r="G412" s="283">
        <v>195840</v>
      </c>
      <c r="H412" s="283">
        <v>157739</v>
      </c>
      <c r="I412" s="283">
        <f t="shared" si="28"/>
        <v>38101</v>
      </c>
      <c r="J412" s="283">
        <v>166191</v>
      </c>
      <c r="K412" s="337">
        <f t="shared" si="27"/>
        <v>-8452</v>
      </c>
      <c r="P412" s="119"/>
      <c r="R412" s="119"/>
    </row>
    <row r="413" spans="1:19" s="128" customFormat="1" ht="30" customHeight="1">
      <c r="A413" s="306">
        <v>78315</v>
      </c>
      <c r="B413" s="306">
        <v>1</v>
      </c>
      <c r="C413" s="306">
        <v>5</v>
      </c>
      <c r="D413" s="306">
        <v>6</v>
      </c>
      <c r="E413" s="306">
        <v>65178315</v>
      </c>
      <c r="F413" s="369" t="s">
        <v>1946</v>
      </c>
      <c r="G413" s="283">
        <v>561694</v>
      </c>
      <c r="H413" s="283">
        <v>488655</v>
      </c>
      <c r="I413" s="283">
        <f t="shared" si="28"/>
        <v>73039</v>
      </c>
      <c r="J413" s="283">
        <v>392807</v>
      </c>
      <c r="K413" s="337">
        <f t="shared" si="27"/>
        <v>95848</v>
      </c>
      <c r="P413" s="119"/>
      <c r="R413" s="119"/>
    </row>
    <row r="414" spans="1:19" s="128" customFormat="1" ht="15.4" hidden="1" customHeight="1">
      <c r="A414" s="280">
        <v>78316</v>
      </c>
      <c r="B414" s="280">
        <v>1</v>
      </c>
      <c r="C414" s="280">
        <v>5</v>
      </c>
      <c r="D414" s="280">
        <v>6</v>
      </c>
      <c r="E414" s="280">
        <v>65178316</v>
      </c>
      <c r="F414" s="281" t="s">
        <v>1947</v>
      </c>
      <c r="G414" s="568"/>
      <c r="H414" s="568"/>
      <c r="I414" s="568">
        <f t="shared" si="28"/>
        <v>0</v>
      </c>
      <c r="J414" s="568">
        <v>0</v>
      </c>
      <c r="K414" s="337">
        <f t="shared" si="27"/>
        <v>0</v>
      </c>
      <c r="P414" s="119"/>
      <c r="R414" s="119"/>
    </row>
    <row r="415" spans="1:19" s="128" customFormat="1" ht="15.4" customHeight="1">
      <c r="A415" s="280">
        <v>78317</v>
      </c>
      <c r="B415" s="280">
        <v>1</v>
      </c>
      <c r="C415" s="280">
        <v>5</v>
      </c>
      <c r="D415" s="280">
        <v>6</v>
      </c>
      <c r="E415" s="280"/>
      <c r="F415" s="281" t="s">
        <v>1948</v>
      </c>
      <c r="G415" s="559">
        <v>0</v>
      </c>
      <c r="H415" s="283">
        <v>4000</v>
      </c>
      <c r="I415" s="283">
        <f t="shared" si="28"/>
        <v>-4000</v>
      </c>
      <c r="J415" s="283">
        <v>5638</v>
      </c>
      <c r="K415" s="337">
        <f t="shared" si="27"/>
        <v>-1638</v>
      </c>
      <c r="P415" s="119"/>
      <c r="R415" s="119"/>
    </row>
    <row r="416" spans="1:19" s="128" customFormat="1" ht="15.4" customHeight="1">
      <c r="A416" s="280">
        <v>78318</v>
      </c>
      <c r="B416" s="280">
        <v>1</v>
      </c>
      <c r="C416" s="280">
        <v>5</v>
      </c>
      <c r="D416" s="280">
        <v>6</v>
      </c>
      <c r="E416" s="280">
        <v>65178318</v>
      </c>
      <c r="F416" s="281" t="s">
        <v>1949</v>
      </c>
      <c r="G416" s="568">
        <v>2057</v>
      </c>
      <c r="H416" s="283">
        <v>1557</v>
      </c>
      <c r="I416" s="283">
        <f t="shared" si="28"/>
        <v>500</v>
      </c>
      <c r="J416" s="568">
        <v>1540</v>
      </c>
      <c r="K416" s="337">
        <f t="shared" si="27"/>
        <v>17</v>
      </c>
      <c r="P416" s="119"/>
      <c r="R416" s="119"/>
    </row>
    <row r="417" spans="1:18" s="128" customFormat="1" ht="30" customHeight="1">
      <c r="A417" s="306">
        <v>78319</v>
      </c>
      <c r="B417" s="306">
        <v>1</v>
      </c>
      <c r="C417" s="306">
        <v>5</v>
      </c>
      <c r="D417" s="306">
        <v>6</v>
      </c>
      <c r="E417" s="280">
        <v>65178319</v>
      </c>
      <c r="F417" s="365" t="s">
        <v>1950</v>
      </c>
      <c r="G417" s="283">
        <v>42435</v>
      </c>
      <c r="H417" s="283">
        <v>39600</v>
      </c>
      <c r="I417" s="283">
        <f t="shared" si="28"/>
        <v>2835</v>
      </c>
      <c r="J417" s="283">
        <v>40231</v>
      </c>
      <c r="K417" s="337">
        <f t="shared" si="27"/>
        <v>-631</v>
      </c>
      <c r="P417" s="119"/>
      <c r="R417" s="119"/>
    </row>
    <row r="418" spans="1:18" s="128" customFormat="1" ht="15.4" customHeight="1">
      <c r="A418" s="280">
        <v>78320</v>
      </c>
      <c r="B418" s="280">
        <v>1</v>
      </c>
      <c r="C418" s="280">
        <v>5</v>
      </c>
      <c r="D418" s="280">
        <v>6</v>
      </c>
      <c r="E418" s="280">
        <v>65178320</v>
      </c>
      <c r="F418" s="281" t="s">
        <v>1951</v>
      </c>
      <c r="G418" s="283">
        <v>496784</v>
      </c>
      <c r="H418" s="283">
        <v>1837</v>
      </c>
      <c r="I418" s="283">
        <f t="shared" si="28"/>
        <v>494947</v>
      </c>
      <c r="J418" s="283">
        <v>979305</v>
      </c>
      <c r="K418" s="337">
        <f t="shared" si="27"/>
        <v>-977468</v>
      </c>
      <c r="P418" s="119"/>
      <c r="R418" s="119"/>
    </row>
    <row r="419" spans="1:18" s="128" customFormat="1" ht="15.4" customHeight="1">
      <c r="A419" s="280">
        <v>78321</v>
      </c>
      <c r="B419" s="280">
        <v>1</v>
      </c>
      <c r="C419" s="280">
        <v>5</v>
      </c>
      <c r="D419" s="280">
        <v>6</v>
      </c>
      <c r="E419" s="280">
        <v>65178321</v>
      </c>
      <c r="F419" s="281" t="s">
        <v>1952</v>
      </c>
      <c r="G419" s="283">
        <v>410695</v>
      </c>
      <c r="H419" s="283">
        <v>273293</v>
      </c>
      <c r="I419" s="283">
        <f t="shared" si="28"/>
        <v>137402</v>
      </c>
      <c r="J419" s="283">
        <v>212592</v>
      </c>
      <c r="K419" s="337">
        <f t="shared" si="27"/>
        <v>60701</v>
      </c>
      <c r="P419" s="119"/>
      <c r="R419" s="119"/>
    </row>
    <row r="420" spans="1:18" s="128" customFormat="1" ht="30" customHeight="1">
      <c r="A420" s="306">
        <v>78322</v>
      </c>
      <c r="B420" s="306">
        <v>1</v>
      </c>
      <c r="C420" s="306">
        <v>5</v>
      </c>
      <c r="D420" s="306">
        <v>6</v>
      </c>
      <c r="E420" s="306">
        <v>65178322</v>
      </c>
      <c r="F420" s="369" t="s">
        <v>1953</v>
      </c>
      <c r="G420" s="283">
        <v>789503</v>
      </c>
      <c r="H420" s="283">
        <v>931207</v>
      </c>
      <c r="I420" s="283">
        <f t="shared" si="28"/>
        <v>-141704</v>
      </c>
      <c r="J420" s="283">
        <v>1015998</v>
      </c>
      <c r="K420" s="337">
        <f t="shared" si="27"/>
        <v>-84791</v>
      </c>
      <c r="P420" s="119"/>
      <c r="R420" s="119"/>
    </row>
    <row r="421" spans="1:18" s="128" customFormat="1" ht="30" customHeight="1">
      <c r="A421" s="306">
        <v>78323</v>
      </c>
      <c r="B421" s="306">
        <v>1</v>
      </c>
      <c r="C421" s="306">
        <v>5</v>
      </c>
      <c r="D421" s="306">
        <v>6</v>
      </c>
      <c r="E421" s="306">
        <v>65178323</v>
      </c>
      <c r="F421" s="369" t="s">
        <v>1954</v>
      </c>
      <c r="G421" s="283">
        <v>193386</v>
      </c>
      <c r="H421" s="283">
        <v>203637</v>
      </c>
      <c r="I421" s="283">
        <f t="shared" si="28"/>
        <v>-10251</v>
      </c>
      <c r="J421" s="283">
        <v>228720</v>
      </c>
      <c r="K421" s="337">
        <f t="shared" si="27"/>
        <v>-25083</v>
      </c>
      <c r="P421" s="119"/>
      <c r="R421" s="119"/>
    </row>
    <row r="422" spans="1:18" s="128" customFormat="1" ht="30" customHeight="1">
      <c r="A422" s="306">
        <v>78324</v>
      </c>
      <c r="B422" s="306">
        <v>1</v>
      </c>
      <c r="C422" s="306">
        <v>5</v>
      </c>
      <c r="D422" s="306">
        <v>6</v>
      </c>
      <c r="E422" s="306">
        <v>65178324</v>
      </c>
      <c r="F422" s="369" t="s">
        <v>1955</v>
      </c>
      <c r="G422" s="283">
        <v>24626</v>
      </c>
      <c r="H422" s="283">
        <v>70093</v>
      </c>
      <c r="I422" s="283">
        <f t="shared" si="28"/>
        <v>-45467</v>
      </c>
      <c r="J422" s="283">
        <v>82523</v>
      </c>
      <c r="K422" s="337">
        <f t="shared" si="27"/>
        <v>-12430</v>
      </c>
      <c r="P422" s="119"/>
      <c r="R422" s="119"/>
    </row>
    <row r="423" spans="1:18" s="128" customFormat="1" ht="30" customHeight="1">
      <c r="A423" s="306">
        <v>78325</v>
      </c>
      <c r="B423" s="306">
        <v>1</v>
      </c>
      <c r="C423" s="306">
        <v>5</v>
      </c>
      <c r="D423" s="306">
        <v>6</v>
      </c>
      <c r="E423" s="306">
        <v>65178325</v>
      </c>
      <c r="F423" s="369" t="s">
        <v>1956</v>
      </c>
      <c r="G423" s="283">
        <v>92202</v>
      </c>
      <c r="H423" s="283">
        <v>125506</v>
      </c>
      <c r="I423" s="283">
        <f t="shared" si="28"/>
        <v>-33304</v>
      </c>
      <c r="J423" s="283">
        <v>74873</v>
      </c>
      <c r="K423" s="337">
        <f t="shared" si="27"/>
        <v>50633</v>
      </c>
      <c r="P423" s="119"/>
      <c r="R423" s="119"/>
    </row>
    <row r="424" spans="1:18" s="128" customFormat="1" ht="30" customHeight="1">
      <c r="A424" s="306">
        <v>78326</v>
      </c>
      <c r="B424" s="306">
        <v>1</v>
      </c>
      <c r="C424" s="306">
        <v>5</v>
      </c>
      <c r="D424" s="306">
        <v>6</v>
      </c>
      <c r="E424" s="306">
        <v>65178326</v>
      </c>
      <c r="F424" s="369" t="s">
        <v>1957</v>
      </c>
      <c r="G424" s="283">
        <v>373348</v>
      </c>
      <c r="H424" s="283">
        <v>301787</v>
      </c>
      <c r="I424" s="283">
        <f t="shared" si="28"/>
        <v>71561</v>
      </c>
      <c r="J424" s="283">
        <v>124888</v>
      </c>
      <c r="K424" s="337">
        <f t="shared" si="27"/>
        <v>176899</v>
      </c>
      <c r="P424" s="119"/>
      <c r="R424" s="119"/>
    </row>
    <row r="425" spans="1:18" s="128" customFormat="1" ht="15.4" customHeight="1">
      <c r="A425" s="280">
        <v>78327</v>
      </c>
      <c r="B425" s="280">
        <v>1</v>
      </c>
      <c r="C425" s="280">
        <v>5</v>
      </c>
      <c r="D425" s="280">
        <v>6</v>
      </c>
      <c r="E425" s="280">
        <v>65178327</v>
      </c>
      <c r="F425" s="281" t="s">
        <v>1958</v>
      </c>
      <c r="G425" s="283">
        <v>32110</v>
      </c>
      <c r="H425" s="283">
        <v>23809</v>
      </c>
      <c r="I425" s="283">
        <f t="shared" si="28"/>
        <v>8301</v>
      </c>
      <c r="J425" s="283">
        <v>3554</v>
      </c>
      <c r="K425" s="337">
        <f t="shared" si="27"/>
        <v>20255</v>
      </c>
      <c r="P425" s="119"/>
      <c r="R425" s="119"/>
    </row>
    <row r="426" spans="1:18" s="128" customFormat="1" ht="15.4" customHeight="1">
      <c r="A426" s="280">
        <v>78328</v>
      </c>
      <c r="B426" s="280">
        <v>1</v>
      </c>
      <c r="C426" s="280">
        <v>5</v>
      </c>
      <c r="D426" s="280">
        <v>6</v>
      </c>
      <c r="E426" s="280">
        <v>65178328</v>
      </c>
      <c r="F426" s="281" t="s">
        <v>1959</v>
      </c>
      <c r="G426" s="559">
        <v>0</v>
      </c>
      <c r="H426" s="559">
        <v>0</v>
      </c>
      <c r="I426" s="559">
        <f>G426-H426</f>
        <v>0</v>
      </c>
      <c r="J426" s="568">
        <v>13198</v>
      </c>
      <c r="K426" s="337">
        <f t="shared" si="27"/>
        <v>-13198</v>
      </c>
      <c r="P426" s="119"/>
      <c r="R426" s="119"/>
    </row>
    <row r="427" spans="1:18" s="128" customFormat="1" ht="30" customHeight="1">
      <c r="A427" s="306">
        <v>78329</v>
      </c>
      <c r="B427" s="306">
        <v>1</v>
      </c>
      <c r="C427" s="306">
        <v>5</v>
      </c>
      <c r="D427" s="306">
        <v>6</v>
      </c>
      <c r="E427" s="280"/>
      <c r="F427" s="369" t="s">
        <v>1960</v>
      </c>
      <c r="G427" s="559">
        <v>0</v>
      </c>
      <c r="H427" s="283">
        <v>1894</v>
      </c>
      <c r="I427" s="283">
        <f t="shared" si="28"/>
        <v>-1894</v>
      </c>
      <c r="J427" s="568">
        <v>2527</v>
      </c>
      <c r="K427" s="337"/>
      <c r="P427" s="119"/>
      <c r="R427" s="119"/>
    </row>
    <row r="428" spans="1:18" s="128" customFormat="1" ht="30" customHeight="1">
      <c r="A428" s="306">
        <v>78330</v>
      </c>
      <c r="B428" s="306">
        <v>1</v>
      </c>
      <c r="C428" s="306">
        <v>5</v>
      </c>
      <c r="D428" s="306">
        <v>6</v>
      </c>
      <c r="E428" s="280">
        <v>65178330</v>
      </c>
      <c r="F428" s="369" t="s">
        <v>1961</v>
      </c>
      <c r="G428" s="559">
        <v>0</v>
      </c>
      <c r="H428" s="559">
        <v>0</v>
      </c>
      <c r="I428" s="559">
        <f>G428-H428</f>
        <v>0</v>
      </c>
      <c r="J428" s="568">
        <v>3435</v>
      </c>
      <c r="K428" s="337">
        <f t="shared" si="27"/>
        <v>-3435</v>
      </c>
      <c r="P428" s="119"/>
      <c r="R428" s="119"/>
    </row>
    <row r="429" spans="1:18" s="128" customFormat="1" ht="30" customHeight="1">
      <c r="A429" s="306">
        <v>78331</v>
      </c>
      <c r="B429" s="306">
        <v>1</v>
      </c>
      <c r="C429" s="306">
        <v>5</v>
      </c>
      <c r="D429" s="306">
        <v>6</v>
      </c>
      <c r="E429" s="280">
        <v>65178331</v>
      </c>
      <c r="F429" s="369" t="s">
        <v>1962</v>
      </c>
      <c r="G429" s="559">
        <v>0</v>
      </c>
      <c r="H429" s="559">
        <v>0</v>
      </c>
      <c r="I429" s="559">
        <f>G429-H429</f>
        <v>0</v>
      </c>
      <c r="J429" s="283">
        <v>21321</v>
      </c>
      <c r="K429" s="337">
        <f t="shared" si="27"/>
        <v>-21321</v>
      </c>
      <c r="P429" s="119"/>
      <c r="R429" s="119"/>
    </row>
    <row r="430" spans="1:18" s="128" customFormat="1" ht="30" customHeight="1">
      <c r="A430" s="306">
        <v>78334</v>
      </c>
      <c r="B430" s="306">
        <v>1</v>
      </c>
      <c r="C430" s="306">
        <v>5</v>
      </c>
      <c r="D430" s="306">
        <v>6</v>
      </c>
      <c r="E430" s="280"/>
      <c r="F430" s="369" t="s">
        <v>1963</v>
      </c>
      <c r="G430" s="283">
        <v>3209</v>
      </c>
      <c r="H430" s="283">
        <v>3208</v>
      </c>
      <c r="I430" s="283">
        <f t="shared" si="28"/>
        <v>1</v>
      </c>
      <c r="J430" s="283">
        <v>3410</v>
      </c>
      <c r="K430" s="337">
        <f t="shared" si="27"/>
        <v>-202</v>
      </c>
      <c r="P430" s="119"/>
      <c r="R430" s="119"/>
    </row>
    <row r="431" spans="1:18" s="128" customFormat="1" ht="30" customHeight="1">
      <c r="A431" s="306">
        <v>78335</v>
      </c>
      <c r="B431" s="306">
        <v>1</v>
      </c>
      <c r="C431" s="306">
        <v>5</v>
      </c>
      <c r="D431" s="306">
        <v>6</v>
      </c>
      <c r="E431" s="280"/>
      <c r="F431" s="369" t="s">
        <v>1964</v>
      </c>
      <c r="G431" s="283">
        <v>1320</v>
      </c>
      <c r="H431" s="283">
        <v>1320</v>
      </c>
      <c r="I431" s="559">
        <f t="shared" si="28"/>
        <v>0</v>
      </c>
      <c r="J431" s="283">
        <v>1260</v>
      </c>
      <c r="K431" s="337">
        <f t="shared" si="27"/>
        <v>60</v>
      </c>
      <c r="P431" s="119"/>
      <c r="R431" s="119"/>
    </row>
    <row r="432" spans="1:18" s="128" customFormat="1" ht="15.4" customHeight="1">
      <c r="A432" s="306">
        <v>78336</v>
      </c>
      <c r="B432" s="306">
        <v>1</v>
      </c>
      <c r="C432" s="306">
        <v>5</v>
      </c>
      <c r="D432" s="306">
        <v>6</v>
      </c>
      <c r="E432" s="280"/>
      <c r="F432" s="369" t="s">
        <v>1965</v>
      </c>
      <c r="G432" s="283">
        <v>544538</v>
      </c>
      <c r="H432" s="283">
        <v>516334</v>
      </c>
      <c r="I432" s="283">
        <f t="shared" si="28"/>
        <v>28204</v>
      </c>
      <c r="J432" s="568">
        <v>388335</v>
      </c>
      <c r="K432" s="337"/>
      <c r="P432" s="119"/>
      <c r="R432" s="119"/>
    </row>
    <row r="433" spans="1:19" s="119" customFormat="1" ht="15.4" customHeight="1">
      <c r="A433" s="282"/>
      <c r="B433" s="282">
        <v>2</v>
      </c>
      <c r="C433" s="282">
        <v>5</v>
      </c>
      <c r="D433" s="282">
        <v>6</v>
      </c>
      <c r="E433" s="280">
        <v>652</v>
      </c>
      <c r="F433" s="123" t="s">
        <v>1303</v>
      </c>
      <c r="G433" s="488">
        <f>SUM(G434:G449)</f>
        <v>95053</v>
      </c>
      <c r="H433" s="488">
        <f>SUM(H434:H449)</f>
        <v>76260</v>
      </c>
      <c r="I433" s="488">
        <f t="shared" si="28"/>
        <v>18793</v>
      </c>
      <c r="J433" s="488">
        <f>SUM(J434:J449)</f>
        <v>45093</v>
      </c>
      <c r="K433" s="337">
        <f t="shared" ref="K433:K456" si="29">H433-J433</f>
        <v>31167</v>
      </c>
      <c r="S433" s="128"/>
    </row>
    <row r="434" spans="1:19" s="128" customFormat="1" ht="15.4" customHeight="1">
      <c r="A434" s="280">
        <v>78311</v>
      </c>
      <c r="B434" s="280">
        <v>2</v>
      </c>
      <c r="C434" s="280">
        <v>5</v>
      </c>
      <c r="D434" s="280">
        <v>6</v>
      </c>
      <c r="E434" s="280">
        <v>65278311</v>
      </c>
      <c r="F434" s="281" t="s">
        <v>1942</v>
      </c>
      <c r="G434" s="283">
        <v>3102</v>
      </c>
      <c r="H434" s="283">
        <v>3102</v>
      </c>
      <c r="I434" s="559">
        <f>G434-H434</f>
        <v>0</v>
      </c>
      <c r="J434" s="283">
        <v>2654</v>
      </c>
      <c r="K434" s="337">
        <f t="shared" si="29"/>
        <v>448</v>
      </c>
      <c r="P434" s="119"/>
      <c r="R434" s="119"/>
    </row>
    <row r="435" spans="1:19" s="128" customFormat="1" ht="30" customHeight="1">
      <c r="A435" s="306">
        <v>78312</v>
      </c>
      <c r="B435" s="306">
        <v>2</v>
      </c>
      <c r="C435" s="306">
        <v>5</v>
      </c>
      <c r="D435" s="306">
        <v>6</v>
      </c>
      <c r="E435" s="280">
        <v>65278312</v>
      </c>
      <c r="F435" s="369" t="s">
        <v>1943</v>
      </c>
      <c r="G435" s="283">
        <v>763</v>
      </c>
      <c r="H435" s="283">
        <v>763</v>
      </c>
      <c r="I435" s="559">
        <f t="shared" si="28"/>
        <v>0</v>
      </c>
      <c r="J435" s="283">
        <v>526</v>
      </c>
      <c r="K435" s="337">
        <f t="shared" si="29"/>
        <v>237</v>
      </c>
      <c r="P435" s="119"/>
      <c r="R435" s="119"/>
    </row>
    <row r="436" spans="1:19" s="128" customFormat="1" ht="30" customHeight="1">
      <c r="A436" s="306">
        <v>78315</v>
      </c>
      <c r="B436" s="306">
        <v>2</v>
      </c>
      <c r="C436" s="306">
        <v>5</v>
      </c>
      <c r="D436" s="306">
        <v>6</v>
      </c>
      <c r="E436" s="280">
        <v>65278315</v>
      </c>
      <c r="F436" s="369" t="s">
        <v>1946</v>
      </c>
      <c r="G436" s="283">
        <v>8492</v>
      </c>
      <c r="H436" s="283">
        <v>8492</v>
      </c>
      <c r="I436" s="559">
        <f>G436-H436</f>
        <v>0</v>
      </c>
      <c r="J436" s="283">
        <v>6018</v>
      </c>
      <c r="K436" s="337">
        <f t="shared" si="29"/>
        <v>2474</v>
      </c>
      <c r="P436" s="119"/>
      <c r="R436" s="119"/>
    </row>
    <row r="437" spans="1:19" s="128" customFormat="1" ht="15.4" customHeight="1">
      <c r="A437" s="306">
        <v>78317</v>
      </c>
      <c r="B437" s="280">
        <v>2</v>
      </c>
      <c r="C437" s="280">
        <v>5</v>
      </c>
      <c r="D437" s="280">
        <v>6</v>
      </c>
      <c r="E437" s="280"/>
      <c r="F437" s="369" t="s">
        <v>1948</v>
      </c>
      <c r="G437" s="559">
        <v>0</v>
      </c>
      <c r="H437" s="559">
        <v>0</v>
      </c>
      <c r="I437" s="559">
        <f>G437-H437</f>
        <v>0</v>
      </c>
      <c r="J437" s="568">
        <v>7590</v>
      </c>
      <c r="K437" s="337"/>
      <c r="P437" s="119"/>
      <c r="R437" s="119"/>
    </row>
    <row r="438" spans="1:19" s="128" customFormat="1" ht="15.4" customHeight="1">
      <c r="A438" s="280">
        <v>78321</v>
      </c>
      <c r="B438" s="280">
        <v>2</v>
      </c>
      <c r="C438" s="280">
        <v>5</v>
      </c>
      <c r="D438" s="280">
        <v>6</v>
      </c>
      <c r="E438" s="280">
        <v>65278321</v>
      </c>
      <c r="F438" s="281" t="s">
        <v>1966</v>
      </c>
      <c r="G438" s="283">
        <v>3707</v>
      </c>
      <c r="H438" s="283">
        <v>3707</v>
      </c>
      <c r="I438" s="559">
        <f t="shared" si="28"/>
        <v>0</v>
      </c>
      <c r="J438" s="283">
        <v>3036</v>
      </c>
      <c r="K438" s="337">
        <f t="shared" si="29"/>
        <v>671</v>
      </c>
      <c r="P438" s="119"/>
      <c r="R438" s="119"/>
    </row>
    <row r="439" spans="1:19" s="128" customFormat="1" ht="30" customHeight="1">
      <c r="A439" s="306">
        <v>78322</v>
      </c>
      <c r="B439" s="306">
        <v>2</v>
      </c>
      <c r="C439" s="306">
        <v>5</v>
      </c>
      <c r="D439" s="306">
        <v>6</v>
      </c>
      <c r="E439" s="280">
        <v>65278322</v>
      </c>
      <c r="F439" s="365" t="s">
        <v>1953</v>
      </c>
      <c r="G439" s="283">
        <v>50312</v>
      </c>
      <c r="H439" s="283">
        <v>33219</v>
      </c>
      <c r="I439" s="283">
        <f t="shared" si="28"/>
        <v>17093</v>
      </c>
      <c r="J439" s="283">
        <v>11674</v>
      </c>
      <c r="K439" s="337">
        <f t="shared" si="29"/>
        <v>21545</v>
      </c>
      <c r="P439" s="119"/>
      <c r="R439" s="119"/>
    </row>
    <row r="440" spans="1:19" s="128" customFormat="1" ht="30" customHeight="1">
      <c r="A440" s="306">
        <v>78323</v>
      </c>
      <c r="B440" s="306">
        <v>2</v>
      </c>
      <c r="C440" s="306">
        <v>5</v>
      </c>
      <c r="D440" s="306">
        <v>6</v>
      </c>
      <c r="E440" s="280">
        <v>65278323</v>
      </c>
      <c r="F440" s="369" t="s">
        <v>1954</v>
      </c>
      <c r="G440" s="283">
        <v>14726</v>
      </c>
      <c r="H440" s="283">
        <v>11800</v>
      </c>
      <c r="I440" s="283">
        <f t="shared" si="28"/>
        <v>2926</v>
      </c>
      <c r="J440" s="283">
        <v>2082</v>
      </c>
      <c r="K440" s="337">
        <f t="shared" si="29"/>
        <v>9718</v>
      </c>
      <c r="P440" s="119"/>
      <c r="R440" s="119"/>
    </row>
    <row r="441" spans="1:19" s="128" customFormat="1" ht="30" customHeight="1">
      <c r="A441" s="306">
        <v>78324</v>
      </c>
      <c r="B441" s="306">
        <v>2</v>
      </c>
      <c r="C441" s="306">
        <v>5</v>
      </c>
      <c r="D441" s="306">
        <v>6</v>
      </c>
      <c r="E441" s="280">
        <v>65278324</v>
      </c>
      <c r="F441" s="369" t="s">
        <v>1955</v>
      </c>
      <c r="G441" s="559">
        <v>0</v>
      </c>
      <c r="H441" s="283">
        <v>1144</v>
      </c>
      <c r="I441" s="283">
        <f t="shared" si="28"/>
        <v>-1144</v>
      </c>
      <c r="J441" s="568">
        <v>1144</v>
      </c>
      <c r="K441" s="337">
        <f t="shared" si="29"/>
        <v>0</v>
      </c>
      <c r="P441" s="119"/>
      <c r="R441" s="119"/>
    </row>
    <row r="442" spans="1:19" s="128" customFormat="1" ht="30" customHeight="1">
      <c r="A442" s="306">
        <v>78325</v>
      </c>
      <c r="B442" s="306">
        <v>2</v>
      </c>
      <c r="C442" s="306">
        <v>5</v>
      </c>
      <c r="D442" s="306">
        <v>6</v>
      </c>
      <c r="E442" s="280">
        <v>65278325</v>
      </c>
      <c r="F442" s="369" t="s">
        <v>1956</v>
      </c>
      <c r="G442" s="559">
        <v>0</v>
      </c>
      <c r="H442" s="559">
        <v>0</v>
      </c>
      <c r="I442" s="559">
        <f t="shared" si="28"/>
        <v>0</v>
      </c>
      <c r="J442" s="283">
        <v>900</v>
      </c>
      <c r="K442" s="337">
        <f t="shared" si="29"/>
        <v>-900</v>
      </c>
      <c r="P442" s="119"/>
      <c r="R442" s="119"/>
    </row>
    <row r="443" spans="1:19" s="128" customFormat="1" ht="30" customHeight="1">
      <c r="A443" s="306">
        <v>78326</v>
      </c>
      <c r="B443" s="306">
        <v>2</v>
      </c>
      <c r="C443" s="306">
        <v>5</v>
      </c>
      <c r="D443" s="306">
        <v>6</v>
      </c>
      <c r="E443" s="280">
        <v>65278326</v>
      </c>
      <c r="F443" s="369" t="s">
        <v>1957</v>
      </c>
      <c r="G443" s="283">
        <v>2780</v>
      </c>
      <c r="H443" s="283">
        <v>2780</v>
      </c>
      <c r="I443" s="559">
        <f>G443-H443</f>
        <v>0</v>
      </c>
      <c r="J443" s="283">
        <v>1187</v>
      </c>
      <c r="K443" s="337">
        <f t="shared" si="29"/>
        <v>1593</v>
      </c>
      <c r="P443" s="119"/>
      <c r="R443" s="119"/>
    </row>
    <row r="444" spans="1:19" s="128" customFormat="1" ht="15" customHeight="1">
      <c r="A444" s="280">
        <v>78327</v>
      </c>
      <c r="B444" s="280">
        <v>2</v>
      </c>
      <c r="C444" s="280">
        <v>5</v>
      </c>
      <c r="D444" s="280">
        <v>6</v>
      </c>
      <c r="E444" s="280"/>
      <c r="F444" s="365" t="s">
        <v>1958</v>
      </c>
      <c r="G444" s="568">
        <v>368</v>
      </c>
      <c r="H444" s="283">
        <v>451</v>
      </c>
      <c r="I444" s="283">
        <f t="shared" si="28"/>
        <v>-83</v>
      </c>
      <c r="J444" s="568">
        <v>182</v>
      </c>
      <c r="K444" s="337"/>
      <c r="P444" s="119"/>
      <c r="R444" s="119"/>
    </row>
    <row r="445" spans="1:19" s="128" customFormat="1" ht="15.4" customHeight="1">
      <c r="A445" s="280">
        <v>78328</v>
      </c>
      <c r="B445" s="280">
        <v>2</v>
      </c>
      <c r="C445" s="280">
        <v>5</v>
      </c>
      <c r="D445" s="280">
        <v>6</v>
      </c>
      <c r="E445" s="280"/>
      <c r="F445" s="281" t="s">
        <v>1959</v>
      </c>
      <c r="G445" s="559">
        <v>0</v>
      </c>
      <c r="H445" s="559">
        <v>0</v>
      </c>
      <c r="I445" s="559">
        <f>G445-H445</f>
        <v>0</v>
      </c>
      <c r="J445" s="568">
        <v>2279</v>
      </c>
      <c r="K445" s="337"/>
      <c r="P445" s="119"/>
      <c r="R445" s="119"/>
    </row>
    <row r="446" spans="1:19" s="128" customFormat="1" ht="30" customHeight="1">
      <c r="A446" s="306">
        <v>78329</v>
      </c>
      <c r="B446" s="306">
        <v>2</v>
      </c>
      <c r="C446" s="306">
        <v>5</v>
      </c>
      <c r="D446" s="306">
        <v>6</v>
      </c>
      <c r="E446" s="280">
        <v>65278329</v>
      </c>
      <c r="F446" s="369" t="s">
        <v>1960</v>
      </c>
      <c r="G446" s="283">
        <v>2619</v>
      </c>
      <c r="H446" s="283">
        <v>2618</v>
      </c>
      <c r="I446" s="283">
        <f t="shared" si="28"/>
        <v>1</v>
      </c>
      <c r="J446" s="568">
        <v>3753</v>
      </c>
      <c r="K446" s="337">
        <f t="shared" si="29"/>
        <v>-1135</v>
      </c>
      <c r="P446" s="119"/>
      <c r="R446" s="119"/>
    </row>
    <row r="447" spans="1:19" s="128" customFormat="1" ht="30" customHeight="1">
      <c r="A447" s="306">
        <v>78331</v>
      </c>
      <c r="B447" s="306">
        <v>2</v>
      </c>
      <c r="C447" s="306">
        <v>5</v>
      </c>
      <c r="D447" s="306">
        <v>6</v>
      </c>
      <c r="E447" s="280"/>
      <c r="F447" s="369" t="s">
        <v>1962</v>
      </c>
      <c r="G447" s="283">
        <v>6138</v>
      </c>
      <c r="H447" s="568">
        <v>6138</v>
      </c>
      <c r="I447" s="559">
        <f>G447-H447</f>
        <v>0</v>
      </c>
      <c r="J447" s="559">
        <v>0</v>
      </c>
      <c r="K447" s="337"/>
      <c r="P447" s="119"/>
      <c r="R447" s="119"/>
    </row>
    <row r="448" spans="1:19" s="128" customFormat="1" ht="30" customHeight="1">
      <c r="A448" s="306">
        <v>78332</v>
      </c>
      <c r="B448" s="306">
        <v>2</v>
      </c>
      <c r="C448" s="306">
        <v>5</v>
      </c>
      <c r="D448" s="306">
        <v>6</v>
      </c>
      <c r="E448" s="280"/>
      <c r="F448" s="369" t="s">
        <v>1967</v>
      </c>
      <c r="G448" s="559">
        <v>0</v>
      </c>
      <c r="H448" s="559">
        <v>0</v>
      </c>
      <c r="I448" s="559">
        <f>G448-H448</f>
        <v>0</v>
      </c>
      <c r="J448" s="568">
        <v>275</v>
      </c>
      <c r="K448" s="337"/>
      <c r="P448" s="119"/>
      <c r="R448" s="119"/>
    </row>
    <row r="449" spans="1:19" s="128" customFormat="1" ht="30" customHeight="1">
      <c r="A449" s="306">
        <v>78334</v>
      </c>
      <c r="B449" s="306">
        <v>2</v>
      </c>
      <c r="C449" s="306">
        <v>5</v>
      </c>
      <c r="D449" s="306">
        <v>6</v>
      </c>
      <c r="E449" s="280"/>
      <c r="F449" s="369" t="s">
        <v>1963</v>
      </c>
      <c r="G449" s="283">
        <v>2046</v>
      </c>
      <c r="H449" s="283">
        <v>2046</v>
      </c>
      <c r="I449" s="559">
        <f t="shared" si="28"/>
        <v>0</v>
      </c>
      <c r="J449" s="283">
        <v>1793</v>
      </c>
      <c r="K449" s="337">
        <f t="shared" si="29"/>
        <v>253</v>
      </c>
      <c r="P449" s="119"/>
      <c r="R449" s="119"/>
    </row>
    <row r="450" spans="1:19" s="119" customFormat="1" ht="15.4" customHeight="1">
      <c r="A450" s="282"/>
      <c r="B450" s="282">
        <v>3</v>
      </c>
      <c r="C450" s="282">
        <v>5</v>
      </c>
      <c r="D450" s="282">
        <v>6</v>
      </c>
      <c r="E450" s="280">
        <v>653</v>
      </c>
      <c r="F450" s="123" t="s">
        <v>1968</v>
      </c>
      <c r="G450" s="488">
        <f>SUM(G451:G460)</f>
        <v>22128123</v>
      </c>
      <c r="H450" s="488">
        <f>SUM(H451:H460)</f>
        <v>21021548</v>
      </c>
      <c r="I450" s="488">
        <f t="shared" si="28"/>
        <v>1106575</v>
      </c>
      <c r="J450" s="488">
        <f>SUM(J451:J460)</f>
        <v>23269747</v>
      </c>
      <c r="K450" s="337">
        <f t="shared" si="29"/>
        <v>-2248199</v>
      </c>
      <c r="S450" s="128"/>
    </row>
    <row r="451" spans="1:19" s="128" customFormat="1" ht="15.4" customHeight="1">
      <c r="A451" s="280">
        <v>78021</v>
      </c>
      <c r="B451" s="280">
        <v>3</v>
      </c>
      <c r="C451" s="280">
        <v>5</v>
      </c>
      <c r="D451" s="280">
        <v>6</v>
      </c>
      <c r="E451" s="280">
        <v>65378021</v>
      </c>
      <c r="F451" s="281" t="s">
        <v>1308</v>
      </c>
      <c r="G451" s="283">
        <v>1799645</v>
      </c>
      <c r="H451" s="283">
        <v>1870707</v>
      </c>
      <c r="I451" s="283">
        <f t="shared" si="28"/>
        <v>-71062</v>
      </c>
      <c r="J451" s="283">
        <v>2151007</v>
      </c>
      <c r="K451" s="337">
        <f t="shared" si="29"/>
        <v>-280300</v>
      </c>
      <c r="P451" s="119"/>
      <c r="R451" s="119"/>
    </row>
    <row r="452" spans="1:19" s="128" customFormat="1" ht="15.4" customHeight="1">
      <c r="A452" s="280">
        <v>78022</v>
      </c>
      <c r="B452" s="280">
        <v>3</v>
      </c>
      <c r="C452" s="280">
        <v>5</v>
      </c>
      <c r="D452" s="280">
        <v>6</v>
      </c>
      <c r="E452" s="280">
        <v>65378022</v>
      </c>
      <c r="F452" s="281" t="s">
        <v>1314</v>
      </c>
      <c r="G452" s="283">
        <v>1000</v>
      </c>
      <c r="H452" s="568">
        <v>174</v>
      </c>
      <c r="I452" s="283">
        <f t="shared" si="28"/>
        <v>826</v>
      </c>
      <c r="J452" s="283">
        <v>3964</v>
      </c>
      <c r="K452" s="337">
        <f t="shared" si="29"/>
        <v>-3790</v>
      </c>
      <c r="P452" s="119"/>
      <c r="R452" s="119"/>
    </row>
    <row r="453" spans="1:19" s="128" customFormat="1" ht="15.4" customHeight="1">
      <c r="A453" s="280">
        <v>78023</v>
      </c>
      <c r="B453" s="280">
        <v>3</v>
      </c>
      <c r="C453" s="280">
        <v>5</v>
      </c>
      <c r="D453" s="280">
        <v>6</v>
      </c>
      <c r="E453" s="280">
        <v>65378023</v>
      </c>
      <c r="F453" s="281" t="s">
        <v>1969</v>
      </c>
      <c r="G453" s="283">
        <v>952743</v>
      </c>
      <c r="H453" s="283">
        <v>564871</v>
      </c>
      <c r="I453" s="283">
        <f t="shared" si="28"/>
        <v>387872</v>
      </c>
      <c r="J453" s="283">
        <v>435293</v>
      </c>
      <c r="K453" s="337">
        <f t="shared" si="29"/>
        <v>129578</v>
      </c>
      <c r="P453" s="119"/>
      <c r="R453" s="119"/>
    </row>
    <row r="454" spans="1:19" s="128" customFormat="1" ht="15.4" customHeight="1">
      <c r="A454" s="280">
        <v>78024</v>
      </c>
      <c r="B454" s="280">
        <v>3</v>
      </c>
      <c r="C454" s="280">
        <v>5</v>
      </c>
      <c r="D454" s="280">
        <v>6</v>
      </c>
      <c r="E454" s="280">
        <v>65378024</v>
      </c>
      <c r="F454" s="281" t="s">
        <v>1316</v>
      </c>
      <c r="G454" s="283">
        <v>11923</v>
      </c>
      <c r="H454" s="283">
        <v>10371</v>
      </c>
      <c r="I454" s="283">
        <f t="shared" si="28"/>
        <v>1552</v>
      </c>
      <c r="J454" s="283">
        <v>18177</v>
      </c>
      <c r="K454" s="337">
        <f t="shared" si="29"/>
        <v>-7806</v>
      </c>
      <c r="P454" s="119"/>
      <c r="R454" s="119"/>
    </row>
    <row r="455" spans="1:19" s="128" customFormat="1" ht="15.4" customHeight="1">
      <c r="A455" s="280">
        <v>78031</v>
      </c>
      <c r="B455" s="280">
        <v>3</v>
      </c>
      <c r="C455" s="280">
        <v>5</v>
      </c>
      <c r="D455" s="280">
        <v>6</v>
      </c>
      <c r="E455" s="280">
        <v>65378031</v>
      </c>
      <c r="F455" s="281" t="s">
        <v>1317</v>
      </c>
      <c r="G455" s="283">
        <v>3013044</v>
      </c>
      <c r="H455" s="283">
        <v>2650847</v>
      </c>
      <c r="I455" s="283">
        <f t="shared" si="28"/>
        <v>362197</v>
      </c>
      <c r="J455" s="283">
        <v>3130117</v>
      </c>
      <c r="K455" s="337">
        <f t="shared" si="29"/>
        <v>-479270</v>
      </c>
      <c r="P455" s="119"/>
      <c r="R455" s="119"/>
    </row>
    <row r="456" spans="1:19" s="128" customFormat="1" ht="15.4" customHeight="1">
      <c r="A456" s="280">
        <v>78034</v>
      </c>
      <c r="B456" s="280">
        <v>3</v>
      </c>
      <c r="C456" s="280">
        <v>5</v>
      </c>
      <c r="D456" s="280">
        <v>6</v>
      </c>
      <c r="E456" s="280">
        <v>65378034</v>
      </c>
      <c r="F456" s="281" t="s">
        <v>1318</v>
      </c>
      <c r="G456" s="283">
        <v>14017850</v>
      </c>
      <c r="H456" s="283">
        <v>14325611</v>
      </c>
      <c r="I456" s="283">
        <f t="shared" si="28"/>
        <v>-307761</v>
      </c>
      <c r="J456" s="283">
        <v>13778283</v>
      </c>
      <c r="K456" s="337">
        <f t="shared" si="29"/>
        <v>547328</v>
      </c>
      <c r="P456" s="119"/>
      <c r="R456" s="119"/>
    </row>
    <row r="457" spans="1:19" s="128" customFormat="1" ht="15.4" customHeight="1">
      <c r="A457" s="280">
        <v>78039</v>
      </c>
      <c r="B457" s="280">
        <v>3</v>
      </c>
      <c r="C457" s="280">
        <v>5</v>
      </c>
      <c r="D457" s="280">
        <v>6</v>
      </c>
      <c r="E457" s="280"/>
      <c r="F457" s="281" t="s">
        <v>1970</v>
      </c>
      <c r="G457" s="283">
        <v>68832</v>
      </c>
      <c r="H457" s="283">
        <v>68832</v>
      </c>
      <c r="I457" s="559">
        <f>G457-H457</f>
        <v>0</v>
      </c>
      <c r="J457" s="568">
        <v>29727</v>
      </c>
      <c r="K457" s="337"/>
      <c r="P457" s="119"/>
      <c r="R457" s="119"/>
    </row>
    <row r="458" spans="1:19" s="128" customFormat="1" ht="15.4" customHeight="1">
      <c r="A458" s="280">
        <v>78041</v>
      </c>
      <c r="B458" s="280">
        <v>3</v>
      </c>
      <c r="C458" s="280">
        <v>5</v>
      </c>
      <c r="D458" s="280">
        <v>6</v>
      </c>
      <c r="E458" s="280">
        <v>65378041</v>
      </c>
      <c r="F458" s="281" t="s">
        <v>1319</v>
      </c>
      <c r="G458" s="559">
        <v>0</v>
      </c>
      <c r="H458" s="283">
        <v>554</v>
      </c>
      <c r="I458" s="283">
        <f t="shared" si="28"/>
        <v>-554</v>
      </c>
      <c r="J458" s="568">
        <v>659</v>
      </c>
      <c r="K458" s="337">
        <f t="shared" ref="K458:K494" si="30">H458-J458</f>
        <v>-105</v>
      </c>
      <c r="P458" s="119"/>
      <c r="R458" s="119"/>
    </row>
    <row r="459" spans="1:19" s="128" customFormat="1" ht="15.4" customHeight="1">
      <c r="A459" s="280">
        <v>78042</v>
      </c>
      <c r="B459" s="280">
        <v>3</v>
      </c>
      <c r="C459" s="280">
        <v>5</v>
      </c>
      <c r="D459" s="280">
        <v>6</v>
      </c>
      <c r="E459" s="280">
        <v>65378042</v>
      </c>
      <c r="F459" s="281" t="s">
        <v>1320</v>
      </c>
      <c r="G459" s="283">
        <v>1919828</v>
      </c>
      <c r="H459" s="283">
        <v>1000721</v>
      </c>
      <c r="I459" s="283">
        <f t="shared" si="28"/>
        <v>919107</v>
      </c>
      <c r="J459" s="283">
        <v>3352756</v>
      </c>
      <c r="K459" s="337">
        <f t="shared" si="30"/>
        <v>-2352035</v>
      </c>
      <c r="P459" s="119"/>
      <c r="R459" s="119"/>
    </row>
    <row r="460" spans="1:19" s="128" customFormat="1" ht="15.4" customHeight="1">
      <c r="A460" s="280">
        <v>78043</v>
      </c>
      <c r="B460" s="280">
        <v>3</v>
      </c>
      <c r="C460" s="280">
        <v>5</v>
      </c>
      <c r="D460" s="280">
        <v>6</v>
      </c>
      <c r="E460" s="280">
        <v>65378043</v>
      </c>
      <c r="F460" s="281" t="s">
        <v>1321</v>
      </c>
      <c r="G460" s="283">
        <v>343258</v>
      </c>
      <c r="H460" s="283">
        <v>528860</v>
      </c>
      <c r="I460" s="283">
        <f t="shared" si="28"/>
        <v>-185602</v>
      </c>
      <c r="J460" s="283">
        <v>369764</v>
      </c>
      <c r="K460" s="337">
        <f t="shared" si="30"/>
        <v>159096</v>
      </c>
      <c r="P460" s="119"/>
      <c r="R460" s="119"/>
    </row>
    <row r="461" spans="1:19" s="119" customFormat="1" ht="15.4" customHeight="1">
      <c r="A461" s="282"/>
      <c r="B461" s="282">
        <v>4</v>
      </c>
      <c r="C461" s="282">
        <v>5</v>
      </c>
      <c r="D461" s="282">
        <v>6</v>
      </c>
      <c r="E461" s="280">
        <v>654</v>
      </c>
      <c r="F461" s="123" t="s">
        <v>1971</v>
      </c>
      <c r="G461" s="488">
        <f>SUM(G462:G470)</f>
        <v>1645184</v>
      </c>
      <c r="H461" s="488">
        <f>SUM(H462:H470)</f>
        <v>1522811</v>
      </c>
      <c r="I461" s="488">
        <f t="shared" si="28"/>
        <v>122373</v>
      </c>
      <c r="J461" s="488">
        <f>SUM(J462:J470)</f>
        <v>1556460</v>
      </c>
      <c r="K461" s="337">
        <f t="shared" si="30"/>
        <v>-33649</v>
      </c>
      <c r="S461" s="128"/>
    </row>
    <row r="462" spans="1:19" s="128" customFormat="1" ht="15.4" customHeight="1">
      <c r="A462" s="280">
        <v>78055</v>
      </c>
      <c r="B462" s="280">
        <v>4</v>
      </c>
      <c r="C462" s="280">
        <v>5</v>
      </c>
      <c r="D462" s="280">
        <v>6</v>
      </c>
      <c r="E462" s="280">
        <v>65478055</v>
      </c>
      <c r="F462" s="281" t="s">
        <v>1327</v>
      </c>
      <c r="G462" s="283">
        <v>323508</v>
      </c>
      <c r="H462" s="283">
        <v>320762</v>
      </c>
      <c r="I462" s="283">
        <f t="shared" si="28"/>
        <v>2746</v>
      </c>
      <c r="J462" s="283">
        <v>347617</v>
      </c>
      <c r="K462" s="337">
        <f t="shared" si="30"/>
        <v>-26855</v>
      </c>
      <c r="P462" s="119"/>
      <c r="R462" s="119"/>
    </row>
    <row r="463" spans="1:19" s="128" customFormat="1" ht="15.4" customHeight="1">
      <c r="A463" s="280">
        <v>78056</v>
      </c>
      <c r="B463" s="280">
        <v>4</v>
      </c>
      <c r="C463" s="280">
        <v>5</v>
      </c>
      <c r="D463" s="280">
        <v>6</v>
      </c>
      <c r="E463" s="280">
        <v>65478056</v>
      </c>
      <c r="F463" s="281" t="s">
        <v>1328</v>
      </c>
      <c r="G463" s="283">
        <v>83477</v>
      </c>
      <c r="H463" s="283">
        <v>137241</v>
      </c>
      <c r="I463" s="283">
        <f t="shared" si="28"/>
        <v>-53764</v>
      </c>
      <c r="J463" s="283">
        <v>109616</v>
      </c>
      <c r="K463" s="337">
        <f t="shared" si="30"/>
        <v>27625</v>
      </c>
      <c r="P463" s="119"/>
      <c r="R463" s="119"/>
    </row>
    <row r="464" spans="1:19" s="128" customFormat="1" ht="15.4" customHeight="1">
      <c r="A464" s="280">
        <v>78201</v>
      </c>
      <c r="B464" s="280">
        <v>4</v>
      </c>
      <c r="C464" s="280">
        <v>5</v>
      </c>
      <c r="D464" s="280">
        <v>6</v>
      </c>
      <c r="E464" s="280">
        <v>65478201</v>
      </c>
      <c r="F464" s="281" t="s">
        <v>1329</v>
      </c>
      <c r="G464" s="283">
        <v>180092</v>
      </c>
      <c r="H464" s="283">
        <v>165344</v>
      </c>
      <c r="I464" s="283">
        <f t="shared" si="28"/>
        <v>14748</v>
      </c>
      <c r="J464" s="283">
        <v>156816</v>
      </c>
      <c r="K464" s="337">
        <f t="shared" si="30"/>
        <v>8528</v>
      </c>
      <c r="P464" s="119"/>
      <c r="R464" s="119"/>
    </row>
    <row r="465" spans="1:19" s="128" customFormat="1" ht="15.4" customHeight="1">
      <c r="A465" s="280">
        <v>78202</v>
      </c>
      <c r="B465" s="280">
        <v>4</v>
      </c>
      <c r="C465" s="280">
        <v>5</v>
      </c>
      <c r="D465" s="280">
        <v>6</v>
      </c>
      <c r="E465" s="280">
        <v>65478202</v>
      </c>
      <c r="F465" s="281" t="s">
        <v>1330</v>
      </c>
      <c r="G465" s="283">
        <v>100837</v>
      </c>
      <c r="H465" s="283">
        <v>63169</v>
      </c>
      <c r="I465" s="283">
        <f t="shared" si="28"/>
        <v>37668</v>
      </c>
      <c r="J465" s="283">
        <v>97213</v>
      </c>
      <c r="K465" s="337">
        <f t="shared" si="30"/>
        <v>-34044</v>
      </c>
      <c r="P465" s="119"/>
      <c r="R465" s="119"/>
    </row>
    <row r="466" spans="1:19" s="128" customFormat="1" ht="15.4" customHeight="1">
      <c r="A466" s="280">
        <v>78203</v>
      </c>
      <c r="B466" s="280">
        <v>4</v>
      </c>
      <c r="C466" s="280">
        <v>5</v>
      </c>
      <c r="D466" s="280">
        <v>6</v>
      </c>
      <c r="E466" s="280">
        <v>65478203</v>
      </c>
      <c r="F466" s="281" t="s">
        <v>1331</v>
      </c>
      <c r="G466" s="283">
        <v>98542</v>
      </c>
      <c r="H466" s="283">
        <v>96405</v>
      </c>
      <c r="I466" s="283">
        <f t="shared" si="28"/>
        <v>2137</v>
      </c>
      <c r="J466" s="283">
        <v>135074</v>
      </c>
      <c r="K466" s="337">
        <f t="shared" si="30"/>
        <v>-38669</v>
      </c>
      <c r="P466" s="119"/>
      <c r="R466" s="119"/>
    </row>
    <row r="467" spans="1:19" s="128" customFormat="1" ht="15.4" customHeight="1">
      <c r="A467" s="280">
        <v>78204</v>
      </c>
      <c r="B467" s="280">
        <v>4</v>
      </c>
      <c r="C467" s="280">
        <v>5</v>
      </c>
      <c r="D467" s="280">
        <v>6</v>
      </c>
      <c r="E467" s="280">
        <v>65478204</v>
      </c>
      <c r="F467" s="281" t="s">
        <v>1332</v>
      </c>
      <c r="G467" s="283">
        <v>460657</v>
      </c>
      <c r="H467" s="283">
        <v>487468</v>
      </c>
      <c r="I467" s="283">
        <f t="shared" si="28"/>
        <v>-26811</v>
      </c>
      <c r="J467" s="283">
        <v>509757</v>
      </c>
      <c r="K467" s="337">
        <f t="shared" si="30"/>
        <v>-22289</v>
      </c>
      <c r="P467" s="119"/>
      <c r="R467" s="119"/>
    </row>
    <row r="468" spans="1:19" s="128" customFormat="1" ht="15.4" customHeight="1">
      <c r="A468" s="280">
        <v>78205</v>
      </c>
      <c r="B468" s="280">
        <v>4</v>
      </c>
      <c r="C468" s="280">
        <v>5</v>
      </c>
      <c r="D468" s="280">
        <v>6</v>
      </c>
      <c r="E468" s="280">
        <v>65478205</v>
      </c>
      <c r="F468" s="281" t="s">
        <v>1333</v>
      </c>
      <c r="G468" s="283">
        <v>252033</v>
      </c>
      <c r="H468" s="283">
        <v>226692</v>
      </c>
      <c r="I468" s="283">
        <f t="shared" si="28"/>
        <v>25341</v>
      </c>
      <c r="J468" s="283">
        <v>175794</v>
      </c>
      <c r="K468" s="337">
        <f t="shared" si="30"/>
        <v>50898</v>
      </c>
      <c r="P468" s="119"/>
      <c r="R468" s="119"/>
    </row>
    <row r="469" spans="1:19" s="128" customFormat="1" ht="15.4" customHeight="1">
      <c r="A469" s="280">
        <v>78206</v>
      </c>
      <c r="B469" s="280">
        <v>4</v>
      </c>
      <c r="C469" s="280">
        <v>5</v>
      </c>
      <c r="D469" s="280">
        <v>6</v>
      </c>
      <c r="E469" s="280">
        <v>65478206</v>
      </c>
      <c r="F469" s="281" t="s">
        <v>1972</v>
      </c>
      <c r="G469" s="283">
        <v>30538</v>
      </c>
      <c r="H469" s="283">
        <v>24480</v>
      </c>
      <c r="I469" s="283">
        <f t="shared" si="28"/>
        <v>6058</v>
      </c>
      <c r="J469" s="283">
        <v>22871</v>
      </c>
      <c r="K469" s="337">
        <f t="shared" si="30"/>
        <v>1609</v>
      </c>
      <c r="P469" s="119"/>
      <c r="R469" s="119"/>
    </row>
    <row r="470" spans="1:19" s="128" customFormat="1" ht="15.4" customHeight="1">
      <c r="A470" s="280">
        <v>78215</v>
      </c>
      <c r="B470" s="280">
        <v>4</v>
      </c>
      <c r="C470" s="280">
        <v>5</v>
      </c>
      <c r="D470" s="280">
        <v>6</v>
      </c>
      <c r="E470" s="280">
        <v>65478215</v>
      </c>
      <c r="F470" s="281" t="s">
        <v>1339</v>
      </c>
      <c r="G470" s="283">
        <v>115500</v>
      </c>
      <c r="H470" s="283">
        <v>1250</v>
      </c>
      <c r="I470" s="283">
        <f t="shared" si="28"/>
        <v>114250</v>
      </c>
      <c r="J470" s="283">
        <v>1702</v>
      </c>
      <c r="K470" s="337">
        <f t="shared" si="30"/>
        <v>-452</v>
      </c>
      <c r="P470" s="119"/>
      <c r="R470" s="119"/>
    </row>
    <row r="471" spans="1:19" s="119" customFormat="1" ht="15.4" customHeight="1">
      <c r="A471" s="282"/>
      <c r="B471" s="282">
        <v>5</v>
      </c>
      <c r="C471" s="282">
        <v>5</v>
      </c>
      <c r="D471" s="282">
        <v>6</v>
      </c>
      <c r="E471" s="280">
        <v>655</v>
      </c>
      <c r="F471" s="123" t="s">
        <v>1340</v>
      </c>
      <c r="G471" s="488">
        <f>SUM(G472:G485)</f>
        <v>4671803</v>
      </c>
      <c r="H471" s="488">
        <f>SUM(H472:H485)</f>
        <v>5725717</v>
      </c>
      <c r="I471" s="488">
        <f t="shared" ref="I471:I541" si="31">G471-H471</f>
        <v>-1053914</v>
      </c>
      <c r="J471" s="488">
        <f>SUM(J472:J485)</f>
        <v>6728319</v>
      </c>
      <c r="K471" s="337">
        <f t="shared" si="30"/>
        <v>-1002602</v>
      </c>
      <c r="S471" s="128"/>
    </row>
    <row r="472" spans="1:19" s="128" customFormat="1" ht="15.4" customHeight="1">
      <c r="A472" s="280">
        <v>78032</v>
      </c>
      <c r="B472" s="280">
        <v>5</v>
      </c>
      <c r="C472" s="280">
        <v>5</v>
      </c>
      <c r="D472" s="280">
        <v>6</v>
      </c>
      <c r="E472" s="280">
        <v>65578032</v>
      </c>
      <c r="F472" s="281" t="s">
        <v>1973</v>
      </c>
      <c r="G472" s="283">
        <v>34199</v>
      </c>
      <c r="H472" s="283">
        <v>33228</v>
      </c>
      <c r="I472" s="283">
        <f t="shared" si="31"/>
        <v>971</v>
      </c>
      <c r="J472" s="283">
        <v>43756</v>
      </c>
      <c r="K472" s="337">
        <f t="shared" si="30"/>
        <v>-10528</v>
      </c>
      <c r="P472" s="119"/>
      <c r="R472" s="119"/>
    </row>
    <row r="473" spans="1:19" s="128" customFormat="1" ht="15.4" customHeight="1">
      <c r="A473" s="280">
        <v>78033</v>
      </c>
      <c r="B473" s="280">
        <v>5</v>
      </c>
      <c r="C473" s="280">
        <v>5</v>
      </c>
      <c r="D473" s="280">
        <v>6</v>
      </c>
      <c r="E473" s="280">
        <v>65578033</v>
      </c>
      <c r="F473" s="281" t="s">
        <v>1974</v>
      </c>
      <c r="G473" s="559">
        <v>0</v>
      </c>
      <c r="H473" s="559">
        <v>0</v>
      </c>
      <c r="I473" s="559">
        <f t="shared" si="31"/>
        <v>0</v>
      </c>
      <c r="J473" s="283">
        <v>22</v>
      </c>
      <c r="K473" s="337">
        <f t="shared" si="30"/>
        <v>-22</v>
      </c>
      <c r="P473" s="119"/>
      <c r="R473" s="119"/>
    </row>
    <row r="474" spans="1:19" s="128" customFormat="1" ht="15.4" customHeight="1">
      <c r="A474" s="280">
        <v>78035</v>
      </c>
      <c r="B474" s="280">
        <v>5</v>
      </c>
      <c r="C474" s="280">
        <v>5</v>
      </c>
      <c r="D474" s="280">
        <v>6</v>
      </c>
      <c r="E474" s="280">
        <v>65578035</v>
      </c>
      <c r="F474" s="281" t="s">
        <v>1975</v>
      </c>
      <c r="G474" s="283">
        <v>896802</v>
      </c>
      <c r="H474" s="283">
        <v>2580305</v>
      </c>
      <c r="I474" s="283">
        <f t="shared" si="31"/>
        <v>-1683503</v>
      </c>
      <c r="J474" s="283">
        <v>2807321</v>
      </c>
      <c r="K474" s="337">
        <f t="shared" si="30"/>
        <v>-227016</v>
      </c>
      <c r="P474" s="119"/>
      <c r="R474" s="119"/>
    </row>
    <row r="475" spans="1:19" s="128" customFormat="1" ht="15.4" hidden="1" customHeight="1">
      <c r="A475" s="280">
        <v>78036</v>
      </c>
      <c r="B475" s="280">
        <v>5</v>
      </c>
      <c r="C475" s="280">
        <v>5</v>
      </c>
      <c r="D475" s="280">
        <v>6</v>
      </c>
      <c r="E475" s="280">
        <v>65578036</v>
      </c>
      <c r="F475" s="281" t="s">
        <v>1976</v>
      </c>
      <c r="G475" s="283"/>
      <c r="H475" s="568"/>
      <c r="I475" s="283">
        <f t="shared" si="31"/>
        <v>0</v>
      </c>
      <c r="J475" s="568">
        <v>0</v>
      </c>
      <c r="K475" s="337">
        <f t="shared" si="30"/>
        <v>0</v>
      </c>
      <c r="P475" s="119"/>
      <c r="R475" s="119"/>
    </row>
    <row r="476" spans="1:19" s="128" customFormat="1" ht="15.4" customHeight="1">
      <c r="A476" s="280">
        <v>78037</v>
      </c>
      <c r="B476" s="280">
        <v>5</v>
      </c>
      <c r="C476" s="280">
        <v>5</v>
      </c>
      <c r="D476" s="280">
        <v>6</v>
      </c>
      <c r="E476" s="280">
        <v>65578037</v>
      </c>
      <c r="F476" s="281" t="s">
        <v>1977</v>
      </c>
      <c r="G476" s="559">
        <v>0</v>
      </c>
      <c r="H476" s="283">
        <v>91318</v>
      </c>
      <c r="I476" s="283">
        <f t="shared" si="31"/>
        <v>-91318</v>
      </c>
      <c r="J476" s="283">
        <v>477659</v>
      </c>
      <c r="K476" s="337">
        <f t="shared" si="30"/>
        <v>-386341</v>
      </c>
      <c r="P476" s="119"/>
      <c r="R476" s="119"/>
    </row>
    <row r="477" spans="1:19" s="128" customFormat="1" ht="15.4" customHeight="1">
      <c r="A477" s="280">
        <v>78038</v>
      </c>
      <c r="B477" s="280">
        <v>5</v>
      </c>
      <c r="C477" s="280">
        <v>5</v>
      </c>
      <c r="D477" s="280">
        <v>6</v>
      </c>
      <c r="E477" s="280">
        <v>65578038</v>
      </c>
      <c r="F477" s="281" t="s">
        <v>1978</v>
      </c>
      <c r="G477" s="283">
        <v>48920</v>
      </c>
      <c r="H477" s="283">
        <v>56066</v>
      </c>
      <c r="I477" s="283">
        <f t="shared" si="31"/>
        <v>-7146</v>
      </c>
      <c r="J477" s="283">
        <v>61708</v>
      </c>
      <c r="K477" s="337">
        <f t="shared" si="30"/>
        <v>-5642</v>
      </c>
      <c r="P477" s="119"/>
      <c r="R477" s="119"/>
    </row>
    <row r="478" spans="1:19" s="128" customFormat="1" ht="15.4" customHeight="1">
      <c r="A478" s="280">
        <v>78041</v>
      </c>
      <c r="B478" s="280">
        <v>5</v>
      </c>
      <c r="C478" s="280">
        <v>5</v>
      </c>
      <c r="D478" s="280">
        <v>6</v>
      </c>
      <c r="E478" s="280">
        <v>65578041</v>
      </c>
      <c r="F478" s="281" t="s">
        <v>1319</v>
      </c>
      <c r="G478" s="283">
        <v>26163</v>
      </c>
      <c r="H478" s="283">
        <v>16029</v>
      </c>
      <c r="I478" s="283">
        <f t="shared" si="31"/>
        <v>10134</v>
      </c>
      <c r="J478" s="283">
        <v>41913</v>
      </c>
      <c r="K478" s="337">
        <f t="shared" si="30"/>
        <v>-25884</v>
      </c>
      <c r="P478" s="119"/>
      <c r="R478" s="119"/>
    </row>
    <row r="479" spans="1:19" s="128" customFormat="1" ht="15.4" customHeight="1">
      <c r="A479" s="280">
        <v>78044</v>
      </c>
      <c r="B479" s="280">
        <v>5</v>
      </c>
      <c r="C479" s="280">
        <v>5</v>
      </c>
      <c r="D479" s="280">
        <v>6</v>
      </c>
      <c r="E479" s="280">
        <v>65578044</v>
      </c>
      <c r="F479" s="281" t="s">
        <v>1979</v>
      </c>
      <c r="G479" s="283">
        <v>150113</v>
      </c>
      <c r="H479" s="283">
        <v>55997</v>
      </c>
      <c r="I479" s="283">
        <f t="shared" si="31"/>
        <v>94116</v>
      </c>
      <c r="J479" s="283">
        <v>166648</v>
      </c>
      <c r="K479" s="337">
        <f t="shared" si="30"/>
        <v>-110651</v>
      </c>
      <c r="P479" s="119"/>
      <c r="R479" s="119"/>
    </row>
    <row r="480" spans="1:19" s="128" customFormat="1" ht="15.4" customHeight="1">
      <c r="A480" s="280">
        <v>78045</v>
      </c>
      <c r="B480" s="280">
        <v>5</v>
      </c>
      <c r="C480" s="280">
        <v>5</v>
      </c>
      <c r="D480" s="280">
        <v>6</v>
      </c>
      <c r="E480" s="280">
        <v>65578045</v>
      </c>
      <c r="F480" s="281" t="s">
        <v>1346</v>
      </c>
      <c r="G480" s="283">
        <v>188044</v>
      </c>
      <c r="H480" s="283">
        <v>124215</v>
      </c>
      <c r="I480" s="283">
        <f t="shared" si="31"/>
        <v>63829</v>
      </c>
      <c r="J480" s="283">
        <v>115942</v>
      </c>
      <c r="K480" s="337">
        <f t="shared" si="30"/>
        <v>8273</v>
      </c>
      <c r="P480" s="119"/>
      <c r="R480" s="119"/>
    </row>
    <row r="481" spans="1:19" s="128" customFormat="1" ht="15.4" customHeight="1">
      <c r="A481" s="280">
        <v>78046</v>
      </c>
      <c r="B481" s="280">
        <v>5</v>
      </c>
      <c r="C481" s="280">
        <v>5</v>
      </c>
      <c r="D481" s="280">
        <v>6</v>
      </c>
      <c r="E481" s="280">
        <v>65578046</v>
      </c>
      <c r="F481" s="281" t="s">
        <v>1347</v>
      </c>
      <c r="G481" s="283">
        <v>2490540</v>
      </c>
      <c r="H481" s="283">
        <v>2138422</v>
      </c>
      <c r="I481" s="283">
        <f t="shared" si="31"/>
        <v>352118</v>
      </c>
      <c r="J481" s="283">
        <v>2282965</v>
      </c>
      <c r="K481" s="337">
        <f t="shared" si="30"/>
        <v>-144543</v>
      </c>
      <c r="P481" s="119"/>
      <c r="R481" s="119"/>
    </row>
    <row r="482" spans="1:19" s="128" customFormat="1" ht="15.4" customHeight="1">
      <c r="A482" s="280">
        <v>78047</v>
      </c>
      <c r="B482" s="280">
        <v>5</v>
      </c>
      <c r="C482" s="280">
        <v>5</v>
      </c>
      <c r="D482" s="280">
        <v>6</v>
      </c>
      <c r="E482" s="280">
        <v>65578047</v>
      </c>
      <c r="F482" s="281" t="s">
        <v>1348</v>
      </c>
      <c r="G482" s="283">
        <v>409166</v>
      </c>
      <c r="H482" s="283">
        <v>298387</v>
      </c>
      <c r="I482" s="283">
        <f t="shared" si="31"/>
        <v>110779</v>
      </c>
      <c r="J482" s="283">
        <v>221207</v>
      </c>
      <c r="K482" s="337">
        <f t="shared" si="30"/>
        <v>77180</v>
      </c>
      <c r="P482" s="119"/>
      <c r="R482" s="119"/>
    </row>
    <row r="483" spans="1:19" s="128" customFormat="1" ht="15.4" customHeight="1">
      <c r="A483" s="280">
        <v>78048</v>
      </c>
      <c r="B483" s="280">
        <v>5</v>
      </c>
      <c r="C483" s="280">
        <v>5</v>
      </c>
      <c r="D483" s="280">
        <v>6</v>
      </c>
      <c r="E483" s="280">
        <v>65578048</v>
      </c>
      <c r="F483" s="281" t="s">
        <v>1980</v>
      </c>
      <c r="G483" s="283">
        <v>181874</v>
      </c>
      <c r="H483" s="283">
        <v>217275</v>
      </c>
      <c r="I483" s="283">
        <f t="shared" si="31"/>
        <v>-35401</v>
      </c>
      <c r="J483" s="283">
        <v>230832</v>
      </c>
      <c r="K483" s="337">
        <f t="shared" si="30"/>
        <v>-13557</v>
      </c>
      <c r="P483" s="119"/>
      <c r="R483" s="119"/>
    </row>
    <row r="484" spans="1:19" s="128" customFormat="1" ht="15.4" customHeight="1">
      <c r="A484" s="280">
        <v>78998</v>
      </c>
      <c r="B484" s="280">
        <v>5</v>
      </c>
      <c r="C484" s="280">
        <v>5</v>
      </c>
      <c r="D484" s="280">
        <v>6</v>
      </c>
      <c r="E484" s="280">
        <v>65578998</v>
      </c>
      <c r="F484" s="281" t="s">
        <v>1350</v>
      </c>
      <c r="G484" s="559">
        <v>0</v>
      </c>
      <c r="H484" s="283">
        <v>11208</v>
      </c>
      <c r="I484" s="283">
        <f t="shared" si="31"/>
        <v>-11208</v>
      </c>
      <c r="J484" s="283">
        <v>16054</v>
      </c>
      <c r="K484" s="337">
        <f t="shared" si="30"/>
        <v>-4846</v>
      </c>
      <c r="P484" s="119"/>
      <c r="R484" s="119"/>
    </row>
    <row r="485" spans="1:19" s="128" customFormat="1" ht="15.4" customHeight="1">
      <c r="A485" s="280">
        <v>78999</v>
      </c>
      <c r="B485" s="280">
        <v>5</v>
      </c>
      <c r="C485" s="280">
        <v>5</v>
      </c>
      <c r="D485" s="280">
        <v>6</v>
      </c>
      <c r="E485" s="280">
        <v>65578999</v>
      </c>
      <c r="F485" s="281" t="s">
        <v>1359</v>
      </c>
      <c r="G485" s="283">
        <v>245982</v>
      </c>
      <c r="H485" s="283">
        <v>103267</v>
      </c>
      <c r="I485" s="283">
        <f t="shared" si="31"/>
        <v>142715</v>
      </c>
      <c r="J485" s="283">
        <v>262292</v>
      </c>
      <c r="K485" s="337">
        <f t="shared" si="30"/>
        <v>-159025</v>
      </c>
      <c r="P485" s="119"/>
      <c r="R485" s="119"/>
    </row>
    <row r="486" spans="1:19" s="119" customFormat="1" ht="15.4" customHeight="1">
      <c r="A486" s="282"/>
      <c r="B486" s="282">
        <v>6</v>
      </c>
      <c r="C486" s="282">
        <v>5</v>
      </c>
      <c r="D486" s="282">
        <v>6</v>
      </c>
      <c r="E486" s="280">
        <v>656</v>
      </c>
      <c r="F486" s="123" t="s">
        <v>1352</v>
      </c>
      <c r="G486" s="488">
        <f>SUM(G487:G497)</f>
        <v>2070474</v>
      </c>
      <c r="H486" s="488">
        <f>SUM(H487:H497)</f>
        <v>2253195</v>
      </c>
      <c r="I486" s="488">
        <f t="shared" si="31"/>
        <v>-182721</v>
      </c>
      <c r="J486" s="488">
        <f>SUM(J487:J497)</f>
        <v>2670308</v>
      </c>
      <c r="K486" s="337">
        <f t="shared" si="30"/>
        <v>-417113</v>
      </c>
      <c r="S486" s="128"/>
    </row>
    <row r="487" spans="1:19" s="128" customFormat="1" ht="15.4" hidden="1" customHeight="1">
      <c r="A487" s="280">
        <v>78048</v>
      </c>
      <c r="B487" s="280">
        <v>6</v>
      </c>
      <c r="C487" s="280">
        <v>5</v>
      </c>
      <c r="D487" s="280">
        <v>6</v>
      </c>
      <c r="E487" s="280">
        <v>65678048</v>
      </c>
      <c r="F487" s="281" t="s">
        <v>1980</v>
      </c>
      <c r="G487" s="283"/>
      <c r="H487" s="283"/>
      <c r="I487" s="283">
        <f t="shared" si="31"/>
        <v>0</v>
      </c>
      <c r="J487" s="568"/>
      <c r="K487" s="337">
        <f t="shared" si="30"/>
        <v>0</v>
      </c>
      <c r="P487" s="119"/>
      <c r="R487" s="119"/>
    </row>
    <row r="488" spans="1:19" s="128" customFormat="1" ht="15.4" customHeight="1">
      <c r="A488" s="280">
        <v>78049</v>
      </c>
      <c r="B488" s="280">
        <v>6</v>
      </c>
      <c r="C488" s="280">
        <v>5</v>
      </c>
      <c r="D488" s="280">
        <v>6</v>
      </c>
      <c r="E488" s="280"/>
      <c r="F488" s="281" t="s">
        <v>1981</v>
      </c>
      <c r="G488" s="283">
        <v>260267</v>
      </c>
      <c r="H488" s="283">
        <v>260266</v>
      </c>
      <c r="I488" s="283">
        <f t="shared" si="31"/>
        <v>1</v>
      </c>
      <c r="J488" s="568">
        <v>306837</v>
      </c>
      <c r="K488" s="570">
        <f t="shared" si="30"/>
        <v>-46571</v>
      </c>
      <c r="P488" s="119"/>
      <c r="R488" s="119"/>
    </row>
    <row r="489" spans="1:19" s="128" customFormat="1" ht="15.4" customHeight="1">
      <c r="A489" s="280">
        <v>78091</v>
      </c>
      <c r="B489" s="280">
        <v>6</v>
      </c>
      <c r="C489" s="280">
        <v>5</v>
      </c>
      <c r="D489" s="280">
        <v>6</v>
      </c>
      <c r="E489" s="280">
        <v>65678091</v>
      </c>
      <c r="F489" s="281" t="s">
        <v>1353</v>
      </c>
      <c r="G489" s="283">
        <v>400000</v>
      </c>
      <c r="H489" s="283">
        <v>800168</v>
      </c>
      <c r="I489" s="283">
        <f t="shared" si="31"/>
        <v>-400168</v>
      </c>
      <c r="J489" s="283">
        <v>439087</v>
      </c>
      <c r="K489" s="337">
        <f t="shared" si="30"/>
        <v>361081</v>
      </c>
      <c r="P489" s="119"/>
      <c r="R489" s="119"/>
    </row>
    <row r="490" spans="1:19" s="128" customFormat="1" ht="15.4" customHeight="1">
      <c r="A490" s="280">
        <v>78092</v>
      </c>
      <c r="B490" s="280">
        <v>6</v>
      </c>
      <c r="C490" s="280">
        <v>5</v>
      </c>
      <c r="D490" s="280">
        <v>6</v>
      </c>
      <c r="E490" s="280">
        <v>65678092</v>
      </c>
      <c r="F490" s="281" t="s">
        <v>1354</v>
      </c>
      <c r="G490" s="283">
        <v>10673</v>
      </c>
      <c r="H490" s="283">
        <v>19727</v>
      </c>
      <c r="I490" s="283">
        <f t="shared" si="31"/>
        <v>-9054</v>
      </c>
      <c r="J490" s="283">
        <v>87237</v>
      </c>
      <c r="K490" s="337">
        <f t="shared" si="30"/>
        <v>-67510</v>
      </c>
      <c r="P490" s="119"/>
      <c r="R490" s="119"/>
    </row>
    <row r="491" spans="1:19" s="128" customFormat="1" ht="15.4" hidden="1" customHeight="1">
      <c r="A491" s="280">
        <v>78093</v>
      </c>
      <c r="B491" s="280">
        <v>6</v>
      </c>
      <c r="C491" s="280">
        <v>5</v>
      </c>
      <c r="D491" s="280">
        <v>6</v>
      </c>
      <c r="E491" s="280">
        <v>65678093</v>
      </c>
      <c r="F491" s="281" t="s">
        <v>1355</v>
      </c>
      <c r="G491" s="283"/>
      <c r="H491" s="283"/>
      <c r="I491" s="283">
        <f t="shared" si="31"/>
        <v>0</v>
      </c>
      <c r="J491" s="568"/>
      <c r="K491" s="337">
        <f t="shared" si="30"/>
        <v>0</v>
      </c>
      <c r="P491" s="119"/>
      <c r="R491" s="119"/>
    </row>
    <row r="492" spans="1:19" s="119" customFormat="1" ht="15.4" customHeight="1">
      <c r="A492" s="280">
        <v>78094</v>
      </c>
      <c r="B492" s="280">
        <v>6</v>
      </c>
      <c r="C492" s="280">
        <v>5</v>
      </c>
      <c r="D492" s="280">
        <v>6</v>
      </c>
      <c r="E492" s="280">
        <v>65678094</v>
      </c>
      <c r="F492" s="281" t="s">
        <v>1356</v>
      </c>
      <c r="G492" s="283">
        <v>700000</v>
      </c>
      <c r="H492" s="283">
        <v>440961</v>
      </c>
      <c r="I492" s="283">
        <f t="shared" si="31"/>
        <v>259039</v>
      </c>
      <c r="J492" s="283">
        <v>618388</v>
      </c>
      <c r="K492" s="337">
        <f t="shared" si="30"/>
        <v>-177427</v>
      </c>
      <c r="S492" s="128"/>
    </row>
    <row r="493" spans="1:19" s="119" customFormat="1" ht="15.4" customHeight="1">
      <c r="A493" s="280">
        <v>78111</v>
      </c>
      <c r="B493" s="280">
        <v>6</v>
      </c>
      <c r="C493" s="280">
        <v>5</v>
      </c>
      <c r="D493" s="280">
        <v>6</v>
      </c>
      <c r="E493" s="280">
        <v>65678111</v>
      </c>
      <c r="F493" s="281" t="s">
        <v>1982</v>
      </c>
      <c r="G493" s="283">
        <v>204437</v>
      </c>
      <c r="H493" s="283">
        <v>62522</v>
      </c>
      <c r="I493" s="283">
        <f t="shared" si="31"/>
        <v>141915</v>
      </c>
      <c r="J493" s="283">
        <v>313887</v>
      </c>
      <c r="K493" s="337">
        <f t="shared" si="30"/>
        <v>-251365</v>
      </c>
      <c r="S493" s="128"/>
    </row>
    <row r="494" spans="1:19" s="128" customFormat="1" ht="15.4" customHeight="1">
      <c r="A494" s="280">
        <v>78112</v>
      </c>
      <c r="B494" s="280">
        <v>6</v>
      </c>
      <c r="C494" s="280">
        <v>5</v>
      </c>
      <c r="D494" s="280">
        <v>6</v>
      </c>
      <c r="E494" s="280">
        <v>65678112</v>
      </c>
      <c r="F494" s="281" t="s">
        <v>1358</v>
      </c>
      <c r="G494" s="283">
        <v>10000</v>
      </c>
      <c r="H494" s="559">
        <v>0</v>
      </c>
      <c r="I494" s="283">
        <f t="shared" si="31"/>
        <v>10000</v>
      </c>
      <c r="J494" s="559">
        <v>0</v>
      </c>
      <c r="K494" s="570">
        <f t="shared" si="30"/>
        <v>0</v>
      </c>
      <c r="P494" s="119"/>
      <c r="R494" s="119"/>
    </row>
    <row r="495" spans="1:19" s="128" customFormat="1" ht="15.4" customHeight="1">
      <c r="A495" s="280">
        <v>78113</v>
      </c>
      <c r="B495" s="280">
        <v>6</v>
      </c>
      <c r="C495" s="280">
        <v>5</v>
      </c>
      <c r="D495" s="280">
        <v>6</v>
      </c>
      <c r="E495" s="280"/>
      <c r="F495" s="281" t="s">
        <v>1983</v>
      </c>
      <c r="G495" s="283">
        <v>97584</v>
      </c>
      <c r="H495" s="283">
        <v>275407</v>
      </c>
      <c r="I495" s="283">
        <f t="shared" si="31"/>
        <v>-177823</v>
      </c>
      <c r="J495" s="568">
        <v>418364</v>
      </c>
      <c r="K495" s="570"/>
      <c r="P495" s="119"/>
      <c r="R495" s="119"/>
    </row>
    <row r="496" spans="1:19" s="128" customFormat="1" ht="15.4" hidden="1" customHeight="1">
      <c r="A496" s="280">
        <v>78998</v>
      </c>
      <c r="B496" s="280">
        <v>6</v>
      </c>
      <c r="C496" s="280">
        <v>5</v>
      </c>
      <c r="D496" s="280">
        <v>6</v>
      </c>
      <c r="E496" s="280">
        <v>65678998</v>
      </c>
      <c r="F496" s="281" t="s">
        <v>1350</v>
      </c>
      <c r="G496" s="283"/>
      <c r="H496" s="283"/>
      <c r="I496" s="283">
        <f t="shared" si="31"/>
        <v>0</v>
      </c>
      <c r="J496" s="568"/>
      <c r="K496" s="337">
        <f t="shared" ref="K496:K502" si="32">H496-J496</f>
        <v>0</v>
      </c>
      <c r="P496" s="119"/>
      <c r="R496" s="119"/>
    </row>
    <row r="497" spans="1:19" s="128" customFormat="1" ht="15.4" customHeight="1">
      <c r="A497" s="280">
        <v>78999</v>
      </c>
      <c r="B497" s="280">
        <v>6</v>
      </c>
      <c r="C497" s="280">
        <v>5</v>
      </c>
      <c r="D497" s="280">
        <v>6</v>
      </c>
      <c r="E497" s="280">
        <v>65678999</v>
      </c>
      <c r="F497" s="281" t="s">
        <v>1359</v>
      </c>
      <c r="G497" s="283">
        <v>387513</v>
      </c>
      <c r="H497" s="283">
        <v>394144</v>
      </c>
      <c r="I497" s="283">
        <f t="shared" si="31"/>
        <v>-6631</v>
      </c>
      <c r="J497" s="283">
        <v>486508</v>
      </c>
      <c r="K497" s="337">
        <f t="shared" si="32"/>
        <v>-92364</v>
      </c>
      <c r="P497" s="119"/>
      <c r="R497" s="119"/>
    </row>
    <row r="498" spans="1:19" s="119" customFormat="1" ht="15.4" customHeight="1">
      <c r="A498" s="282"/>
      <c r="B498" s="282"/>
      <c r="C498" s="282">
        <v>6</v>
      </c>
      <c r="D498" s="282">
        <v>6</v>
      </c>
      <c r="E498" s="280">
        <v>66</v>
      </c>
      <c r="F498" s="123" t="s">
        <v>2492</v>
      </c>
      <c r="G498" s="488">
        <f>G499+G505</f>
        <v>589303281</v>
      </c>
      <c r="H498" s="488">
        <f>H499+H505</f>
        <v>621275331</v>
      </c>
      <c r="I498" s="488">
        <f t="shared" si="31"/>
        <v>-31972050</v>
      </c>
      <c r="J498" s="488">
        <f>J499+J505</f>
        <v>444871275</v>
      </c>
      <c r="K498" s="337">
        <f t="shared" si="32"/>
        <v>176404056</v>
      </c>
      <c r="S498" s="128"/>
    </row>
    <row r="499" spans="1:19" s="119" customFormat="1" ht="15.4" customHeight="1">
      <c r="A499" s="282"/>
      <c r="B499" s="282">
        <v>1</v>
      </c>
      <c r="C499" s="282">
        <v>6</v>
      </c>
      <c r="D499" s="282">
        <v>6</v>
      </c>
      <c r="E499" s="280">
        <v>661</v>
      </c>
      <c r="F499" s="123" t="s">
        <v>1984</v>
      </c>
      <c r="G499" s="488">
        <f>SUM(G500:G504)</f>
        <v>589097515</v>
      </c>
      <c r="H499" s="488">
        <f>SUM(H500:H504)</f>
        <v>621275331</v>
      </c>
      <c r="I499" s="488">
        <f t="shared" si="31"/>
        <v>-32177816</v>
      </c>
      <c r="J499" s="488">
        <f>SUM(J500:J504)</f>
        <v>444871275</v>
      </c>
      <c r="K499" s="337">
        <f t="shared" si="32"/>
        <v>176404056</v>
      </c>
      <c r="S499" s="128"/>
    </row>
    <row r="500" spans="1:19" s="128" customFormat="1" ht="15.4" customHeight="1">
      <c r="A500" s="280">
        <v>63014</v>
      </c>
      <c r="B500" s="280">
        <v>1</v>
      </c>
      <c r="C500" s="280">
        <v>6</v>
      </c>
      <c r="D500" s="280">
        <v>6</v>
      </c>
      <c r="E500" s="280">
        <v>66163014</v>
      </c>
      <c r="F500" s="281" t="s">
        <v>887</v>
      </c>
      <c r="G500" s="283">
        <v>21000000</v>
      </c>
      <c r="H500" s="283">
        <v>22093086</v>
      </c>
      <c r="I500" s="283">
        <f t="shared" si="31"/>
        <v>-1093086</v>
      </c>
      <c r="J500" s="283">
        <v>21129256</v>
      </c>
      <c r="K500" s="337">
        <f t="shared" si="32"/>
        <v>963830</v>
      </c>
      <c r="P500" s="119"/>
      <c r="R500" s="119"/>
    </row>
    <row r="501" spans="1:19" s="128" customFormat="1" ht="15.4" customHeight="1">
      <c r="A501" s="280">
        <v>81901</v>
      </c>
      <c r="B501" s="280">
        <v>1</v>
      </c>
      <c r="C501" s="280">
        <v>6</v>
      </c>
      <c r="D501" s="280">
        <v>6</v>
      </c>
      <c r="E501" s="280">
        <v>66181901</v>
      </c>
      <c r="F501" s="281" t="s">
        <v>1985</v>
      </c>
      <c r="G501" s="283">
        <v>565261852</v>
      </c>
      <c r="H501" s="283">
        <v>596253092</v>
      </c>
      <c r="I501" s="283">
        <f t="shared" si="31"/>
        <v>-30991240</v>
      </c>
      <c r="J501" s="283">
        <v>423507725</v>
      </c>
      <c r="K501" s="337">
        <f t="shared" si="32"/>
        <v>172745367</v>
      </c>
      <c r="P501" s="119"/>
      <c r="R501" s="119"/>
    </row>
    <row r="502" spans="1:19" s="128" customFormat="1" ht="15.4" customHeight="1">
      <c r="A502" s="280">
        <v>81902</v>
      </c>
      <c r="B502" s="280">
        <v>1</v>
      </c>
      <c r="C502" s="280">
        <v>6</v>
      </c>
      <c r="D502" s="280">
        <v>6</v>
      </c>
      <c r="E502" s="280">
        <v>66181902</v>
      </c>
      <c r="F502" s="281" t="s">
        <v>1986</v>
      </c>
      <c r="G502" s="559">
        <v>0</v>
      </c>
      <c r="H502" s="283">
        <v>93490</v>
      </c>
      <c r="I502" s="283">
        <f t="shared" si="31"/>
        <v>-93490</v>
      </c>
      <c r="J502" s="283">
        <v>101758</v>
      </c>
      <c r="K502" s="337">
        <f t="shared" si="32"/>
        <v>-8268</v>
      </c>
      <c r="P502" s="119"/>
      <c r="R502" s="119"/>
    </row>
    <row r="503" spans="1:19" s="128" customFormat="1" ht="15.4" customHeight="1">
      <c r="A503" s="280">
        <v>81904</v>
      </c>
      <c r="B503" s="280">
        <v>1</v>
      </c>
      <c r="C503" s="280">
        <v>6</v>
      </c>
      <c r="D503" s="280">
        <v>6</v>
      </c>
      <c r="E503" s="280"/>
      <c r="F503" s="281" t="s">
        <v>2638</v>
      </c>
      <c r="G503" s="283">
        <v>2835000</v>
      </c>
      <c r="H503" s="283">
        <v>2835000</v>
      </c>
      <c r="I503" s="559">
        <f>G503-H503</f>
        <v>0</v>
      </c>
      <c r="J503" s="568">
        <v>124691</v>
      </c>
      <c r="K503" s="337"/>
      <c r="P503" s="119"/>
      <c r="R503" s="119"/>
    </row>
    <row r="504" spans="1:19" s="128" customFormat="1" ht="15.4" customHeight="1">
      <c r="A504" s="280">
        <v>81905</v>
      </c>
      <c r="B504" s="280">
        <v>1</v>
      </c>
      <c r="C504" s="280">
        <v>6</v>
      </c>
      <c r="D504" s="280">
        <v>6</v>
      </c>
      <c r="E504" s="280"/>
      <c r="F504" s="281" t="s">
        <v>1987</v>
      </c>
      <c r="G504" s="283">
        <v>663</v>
      </c>
      <c r="H504" s="283">
        <v>663</v>
      </c>
      <c r="I504" s="559">
        <f>G504-H504</f>
        <v>0</v>
      </c>
      <c r="J504" s="568">
        <v>7845</v>
      </c>
      <c r="K504" s="337"/>
      <c r="P504" s="119"/>
      <c r="R504" s="119"/>
    </row>
    <row r="505" spans="1:19" s="128" customFormat="1" ht="15.4" customHeight="1">
      <c r="A505" s="280"/>
      <c r="B505" s="282">
        <v>7</v>
      </c>
      <c r="C505" s="282">
        <v>6</v>
      </c>
      <c r="D505" s="282">
        <v>6</v>
      </c>
      <c r="E505" s="280">
        <v>661</v>
      </c>
      <c r="F505" s="123" t="s">
        <v>1988</v>
      </c>
      <c r="G505" s="488">
        <f>G506+G507</f>
        <v>205766</v>
      </c>
      <c r="H505" s="598">
        <f>H506+H507</f>
        <v>0</v>
      </c>
      <c r="I505" s="488">
        <f>G505-H505</f>
        <v>205766</v>
      </c>
      <c r="J505" s="598">
        <f>J506+J507</f>
        <v>0</v>
      </c>
      <c r="K505" s="337"/>
      <c r="P505" s="119"/>
      <c r="R505" s="119"/>
    </row>
    <row r="506" spans="1:19" s="128" customFormat="1" ht="15.4" hidden="1" customHeight="1">
      <c r="A506" s="280">
        <v>88888</v>
      </c>
      <c r="B506" s="280">
        <v>7</v>
      </c>
      <c r="C506" s="280">
        <v>6</v>
      </c>
      <c r="D506" s="280">
        <v>6</v>
      </c>
      <c r="E506" s="280"/>
      <c r="F506" s="281" t="s">
        <v>1989</v>
      </c>
      <c r="G506" s="283"/>
      <c r="H506" s="559">
        <v>0</v>
      </c>
      <c r="I506" s="283"/>
      <c r="J506" s="559">
        <v>0</v>
      </c>
      <c r="K506" s="570">
        <f>H506-J506</f>
        <v>0</v>
      </c>
      <c r="P506" s="119"/>
      <c r="R506" s="119"/>
    </row>
    <row r="507" spans="1:19" s="128" customFormat="1" ht="17.45" customHeight="1">
      <c r="A507" s="280">
        <v>99999</v>
      </c>
      <c r="B507" s="280">
        <v>7</v>
      </c>
      <c r="C507" s="280">
        <v>6</v>
      </c>
      <c r="D507" s="280">
        <v>6</v>
      </c>
      <c r="E507" s="280"/>
      <c r="F507" s="281" t="s">
        <v>1988</v>
      </c>
      <c r="G507" s="283">
        <v>205766</v>
      </c>
      <c r="H507" s="559">
        <v>0</v>
      </c>
      <c r="I507" s="283">
        <f>G507-H507</f>
        <v>205766</v>
      </c>
      <c r="J507" s="559">
        <v>0</v>
      </c>
      <c r="K507" s="337"/>
      <c r="P507" s="119"/>
      <c r="R507" s="119"/>
    </row>
    <row r="508" spans="1:19" s="456" customFormat="1" ht="15.4" customHeight="1">
      <c r="A508" s="282"/>
      <c r="B508" s="282"/>
      <c r="C508" s="282">
        <v>7</v>
      </c>
      <c r="D508" s="282">
        <v>6</v>
      </c>
      <c r="E508" s="280">
        <v>67</v>
      </c>
      <c r="F508" s="123" t="s">
        <v>1370</v>
      </c>
      <c r="G508" s="488">
        <f>G509+G520+G526+G529+G542+G544</f>
        <v>1133326218</v>
      </c>
      <c r="H508" s="488">
        <f>H509+H520+H526+H529+H542+H544</f>
        <v>1294545862</v>
      </c>
      <c r="I508" s="488">
        <f>G508-H508</f>
        <v>-161219644</v>
      </c>
      <c r="J508" s="488">
        <f>J509+J520+J526+J529+J542+J544</f>
        <v>1119886096</v>
      </c>
      <c r="K508" s="455">
        <f t="shared" ref="K508:K545" si="33">H508-J508</f>
        <v>174659766</v>
      </c>
      <c r="S508" s="579"/>
    </row>
    <row r="509" spans="1:19" s="119" customFormat="1" ht="15.4" customHeight="1">
      <c r="A509" s="282"/>
      <c r="B509" s="282">
        <v>3</v>
      </c>
      <c r="C509" s="282">
        <v>7</v>
      </c>
      <c r="D509" s="282">
        <v>6</v>
      </c>
      <c r="E509" s="280">
        <v>673</v>
      </c>
      <c r="F509" s="123" t="s">
        <v>1371</v>
      </c>
      <c r="G509" s="488">
        <f>SUM(G510:G519)</f>
        <v>513700000</v>
      </c>
      <c r="H509" s="488">
        <f>SUM(H510:H519)</f>
        <v>557326849</v>
      </c>
      <c r="I509" s="488">
        <f>G509-H509</f>
        <v>-43626849</v>
      </c>
      <c r="J509" s="488">
        <f>SUM(J510:J519)</f>
        <v>522926278</v>
      </c>
      <c r="K509" s="337">
        <f t="shared" si="33"/>
        <v>34400571</v>
      </c>
      <c r="S509" s="128"/>
    </row>
    <row r="510" spans="1:19" s="128" customFormat="1" ht="15.4" customHeight="1">
      <c r="A510" s="280">
        <v>80017</v>
      </c>
      <c r="B510" s="280">
        <v>3</v>
      </c>
      <c r="C510" s="280">
        <v>7</v>
      </c>
      <c r="D510" s="280">
        <v>6</v>
      </c>
      <c r="E510" s="280">
        <v>67380017</v>
      </c>
      <c r="F510" s="365" t="s">
        <v>1372</v>
      </c>
      <c r="G510" s="568">
        <v>155000000</v>
      </c>
      <c r="H510" s="568">
        <v>165266518</v>
      </c>
      <c r="I510" s="568">
        <f t="shared" si="31"/>
        <v>-10266518</v>
      </c>
      <c r="J510" s="283">
        <v>142050607</v>
      </c>
      <c r="K510" s="337">
        <f t="shared" si="33"/>
        <v>23215911</v>
      </c>
      <c r="P510" s="119"/>
      <c r="R510" s="119"/>
    </row>
    <row r="511" spans="1:19" s="128" customFormat="1" ht="30" customHeight="1">
      <c r="A511" s="306">
        <v>80018</v>
      </c>
      <c r="B511" s="306">
        <v>3</v>
      </c>
      <c r="C511" s="306">
        <v>7</v>
      </c>
      <c r="D511" s="306">
        <v>6</v>
      </c>
      <c r="E511" s="306"/>
      <c r="F511" s="369" t="s">
        <v>2612</v>
      </c>
      <c r="G511" s="559">
        <v>0</v>
      </c>
      <c r="H511" s="568">
        <v>1241113</v>
      </c>
      <c r="I511" s="568">
        <f>G511-H511</f>
        <v>-1241113</v>
      </c>
      <c r="J511" s="559">
        <v>0</v>
      </c>
      <c r="K511" s="337"/>
      <c r="P511" s="119"/>
      <c r="R511" s="337"/>
    </row>
    <row r="512" spans="1:19" s="128" customFormat="1" ht="15.4" customHeight="1">
      <c r="A512" s="280">
        <v>80022</v>
      </c>
      <c r="B512" s="280">
        <v>3</v>
      </c>
      <c r="C512" s="280">
        <v>7</v>
      </c>
      <c r="D512" s="280">
        <v>6</v>
      </c>
      <c r="E512" s="280">
        <v>67380022</v>
      </c>
      <c r="F512" s="281" t="s">
        <v>1374</v>
      </c>
      <c r="G512" s="568">
        <v>6000000</v>
      </c>
      <c r="H512" s="568">
        <v>6357052</v>
      </c>
      <c r="I512" s="568">
        <f t="shared" si="31"/>
        <v>-357052</v>
      </c>
      <c r="J512" s="283">
        <v>5837117</v>
      </c>
      <c r="K512" s="337">
        <f t="shared" si="33"/>
        <v>519935</v>
      </c>
      <c r="P512" s="119"/>
      <c r="R512" s="119"/>
    </row>
    <row r="513" spans="1:19" s="128" customFormat="1" ht="15.4" customHeight="1">
      <c r="A513" s="280">
        <v>80023</v>
      </c>
      <c r="B513" s="280">
        <v>3</v>
      </c>
      <c r="C513" s="280">
        <v>7</v>
      </c>
      <c r="D513" s="280">
        <v>6</v>
      </c>
      <c r="E513" s="280">
        <v>67380023</v>
      </c>
      <c r="F513" s="281" t="s">
        <v>1375</v>
      </c>
      <c r="G513" s="568">
        <v>900000</v>
      </c>
      <c r="H513" s="568">
        <v>912014</v>
      </c>
      <c r="I513" s="568">
        <f t="shared" si="31"/>
        <v>-12014</v>
      </c>
      <c r="J513" s="283">
        <v>1107580</v>
      </c>
      <c r="K513" s="337">
        <f t="shared" si="33"/>
        <v>-195566</v>
      </c>
      <c r="P513" s="119"/>
      <c r="R513" s="119"/>
    </row>
    <row r="514" spans="1:19" s="128" customFormat="1" ht="15.4" customHeight="1">
      <c r="A514" s="280">
        <v>80024</v>
      </c>
      <c r="B514" s="280">
        <v>3</v>
      </c>
      <c r="C514" s="280">
        <v>7</v>
      </c>
      <c r="D514" s="280">
        <v>6</v>
      </c>
      <c r="E514" s="280">
        <v>67380024</v>
      </c>
      <c r="F514" s="281" t="s">
        <v>1376</v>
      </c>
      <c r="G514" s="568">
        <v>2800000</v>
      </c>
      <c r="H514" s="568">
        <v>2794260</v>
      </c>
      <c r="I514" s="568">
        <f t="shared" si="31"/>
        <v>5740</v>
      </c>
      <c r="J514" s="283">
        <v>2119517</v>
      </c>
      <c r="K514" s="337">
        <f t="shared" si="33"/>
        <v>674743</v>
      </c>
      <c r="P514" s="119"/>
      <c r="R514" s="119"/>
    </row>
    <row r="515" spans="1:19" s="128" customFormat="1" ht="15.4" customHeight="1">
      <c r="A515" s="280">
        <v>80025</v>
      </c>
      <c r="B515" s="280">
        <v>3</v>
      </c>
      <c r="C515" s="280">
        <v>7</v>
      </c>
      <c r="D515" s="280">
        <v>6</v>
      </c>
      <c r="E515" s="280">
        <v>67380025</v>
      </c>
      <c r="F515" s="281" t="s">
        <v>1377</v>
      </c>
      <c r="G515" s="568">
        <v>2000000</v>
      </c>
      <c r="H515" s="568">
        <v>2656123</v>
      </c>
      <c r="I515" s="568">
        <f t="shared" si="31"/>
        <v>-656123</v>
      </c>
      <c r="J515" s="283">
        <v>2772939</v>
      </c>
      <c r="K515" s="337">
        <f t="shared" si="33"/>
        <v>-116816</v>
      </c>
      <c r="P515" s="119"/>
      <c r="R515" s="119"/>
    </row>
    <row r="516" spans="1:19" s="128" customFormat="1" ht="15.4" customHeight="1">
      <c r="A516" s="280">
        <v>80029</v>
      </c>
      <c r="B516" s="280">
        <v>3</v>
      </c>
      <c r="C516" s="280">
        <v>7</v>
      </c>
      <c r="D516" s="280">
        <v>6</v>
      </c>
      <c r="E516" s="280">
        <v>67380029</v>
      </c>
      <c r="F516" s="281" t="s">
        <v>1990</v>
      </c>
      <c r="G516" s="568">
        <v>20000000</v>
      </c>
      <c r="H516" s="568">
        <v>20374201</v>
      </c>
      <c r="I516" s="568">
        <f t="shared" si="31"/>
        <v>-374201</v>
      </c>
      <c r="J516" s="283">
        <v>52669724</v>
      </c>
      <c r="K516" s="337">
        <f t="shared" si="33"/>
        <v>-32295523</v>
      </c>
      <c r="P516" s="119"/>
      <c r="R516" s="119"/>
    </row>
    <row r="517" spans="1:19" s="128" customFormat="1" ht="15.4" customHeight="1">
      <c r="A517" s="280">
        <v>80034</v>
      </c>
      <c r="B517" s="280">
        <v>3</v>
      </c>
      <c r="C517" s="280">
        <v>7</v>
      </c>
      <c r="D517" s="280">
        <v>6</v>
      </c>
      <c r="E517" s="280"/>
      <c r="F517" s="281" t="s">
        <v>1991</v>
      </c>
      <c r="G517" s="559">
        <v>0</v>
      </c>
      <c r="H517" s="568">
        <v>8124006</v>
      </c>
      <c r="I517" s="568">
        <f t="shared" si="31"/>
        <v>-8124006</v>
      </c>
      <c r="J517" s="283">
        <v>1068584</v>
      </c>
      <c r="K517" s="337">
        <f t="shared" si="33"/>
        <v>7055422</v>
      </c>
      <c r="P517" s="119"/>
      <c r="R517" s="119"/>
    </row>
    <row r="518" spans="1:19" s="128" customFormat="1" ht="15.4" customHeight="1">
      <c r="A518" s="280">
        <v>80035</v>
      </c>
      <c r="B518" s="280">
        <v>3</v>
      </c>
      <c r="C518" s="280">
        <v>7</v>
      </c>
      <c r="D518" s="280">
        <v>6</v>
      </c>
      <c r="E518" s="280">
        <v>67380035</v>
      </c>
      <c r="F518" s="281" t="s">
        <v>1992</v>
      </c>
      <c r="G518" s="568">
        <v>205000000</v>
      </c>
      <c r="H518" s="568">
        <v>205907000</v>
      </c>
      <c r="I518" s="568">
        <f t="shared" si="31"/>
        <v>-907000</v>
      </c>
      <c r="J518" s="283">
        <v>212813389</v>
      </c>
      <c r="K518" s="337">
        <f t="shared" si="33"/>
        <v>-6906389</v>
      </c>
      <c r="L518" s="579"/>
      <c r="P518" s="119"/>
      <c r="R518" s="119"/>
    </row>
    <row r="519" spans="1:19" s="128" customFormat="1" ht="15.4" customHeight="1">
      <c r="A519" s="280">
        <v>80036</v>
      </c>
      <c r="B519" s="280">
        <v>3</v>
      </c>
      <c r="C519" s="280">
        <v>7</v>
      </c>
      <c r="D519" s="280">
        <v>6</v>
      </c>
      <c r="E519" s="280">
        <v>67380036</v>
      </c>
      <c r="F519" s="281" t="s">
        <v>1992</v>
      </c>
      <c r="G519" s="568">
        <v>122000000</v>
      </c>
      <c r="H519" s="568">
        <v>143694562</v>
      </c>
      <c r="I519" s="568">
        <f t="shared" si="31"/>
        <v>-21694562</v>
      </c>
      <c r="J519" s="283">
        <v>102486821</v>
      </c>
      <c r="K519" s="337">
        <f t="shared" si="33"/>
        <v>41207741</v>
      </c>
      <c r="L519" s="579"/>
      <c r="P519" s="119"/>
      <c r="R519" s="119"/>
    </row>
    <row r="520" spans="1:19" s="119" customFormat="1" ht="15.4" customHeight="1">
      <c r="A520" s="282"/>
      <c r="B520" s="282">
        <v>4</v>
      </c>
      <c r="C520" s="282">
        <v>7</v>
      </c>
      <c r="D520" s="282">
        <v>6</v>
      </c>
      <c r="E520" s="280">
        <v>674</v>
      </c>
      <c r="F520" s="123" t="s">
        <v>1382</v>
      </c>
      <c r="G520" s="488">
        <f>SUM(G521:G525)</f>
        <v>252300000</v>
      </c>
      <c r="H520" s="488">
        <f>SUM(H521:H525)</f>
        <v>285773474</v>
      </c>
      <c r="I520" s="488">
        <f t="shared" si="31"/>
        <v>-33473474</v>
      </c>
      <c r="J520" s="488">
        <f>SUM(J521:J525)</f>
        <v>213458772</v>
      </c>
      <c r="K520" s="337">
        <f t="shared" si="33"/>
        <v>72314702</v>
      </c>
      <c r="S520" s="128"/>
    </row>
    <row r="521" spans="1:19" s="128" customFormat="1" ht="15.4" customHeight="1">
      <c r="A521" s="280">
        <v>80011</v>
      </c>
      <c r="B521" s="280">
        <v>4</v>
      </c>
      <c r="C521" s="280">
        <v>7</v>
      </c>
      <c r="D521" s="280">
        <v>6</v>
      </c>
      <c r="E521" s="280">
        <v>67480011</v>
      </c>
      <c r="F521" s="281" t="s">
        <v>1383</v>
      </c>
      <c r="G521" s="568">
        <v>120000000</v>
      </c>
      <c r="H521" s="568">
        <v>120802083</v>
      </c>
      <c r="I521" s="283">
        <f t="shared" si="31"/>
        <v>-802083</v>
      </c>
      <c r="J521" s="283">
        <v>123045972</v>
      </c>
      <c r="K521" s="337">
        <f t="shared" si="33"/>
        <v>-2243889</v>
      </c>
      <c r="P521" s="119"/>
      <c r="R521" s="119"/>
    </row>
    <row r="522" spans="1:19" s="128" customFormat="1" ht="15.4" customHeight="1">
      <c r="A522" s="280">
        <v>80012</v>
      </c>
      <c r="B522" s="280">
        <v>4</v>
      </c>
      <c r="C522" s="280">
        <v>7</v>
      </c>
      <c r="D522" s="280">
        <v>6</v>
      </c>
      <c r="E522" s="280">
        <v>67480012</v>
      </c>
      <c r="F522" s="281" t="s">
        <v>1384</v>
      </c>
      <c r="G522" s="568">
        <v>90300000</v>
      </c>
      <c r="H522" s="568">
        <v>118405290</v>
      </c>
      <c r="I522" s="283">
        <f t="shared" si="31"/>
        <v>-28105290</v>
      </c>
      <c r="J522" s="283">
        <v>53352548</v>
      </c>
      <c r="K522" s="337">
        <f t="shared" si="33"/>
        <v>65052742</v>
      </c>
      <c r="P522" s="119"/>
      <c r="R522" s="119"/>
    </row>
    <row r="523" spans="1:19" s="128" customFormat="1" ht="15.4" customHeight="1">
      <c r="A523" s="280">
        <v>80013</v>
      </c>
      <c r="B523" s="280">
        <v>4</v>
      </c>
      <c r="C523" s="280">
        <v>7</v>
      </c>
      <c r="D523" s="280">
        <v>6</v>
      </c>
      <c r="E523" s="280">
        <v>67480013</v>
      </c>
      <c r="F523" s="281" t="s">
        <v>1385</v>
      </c>
      <c r="G523" s="568">
        <v>7000000</v>
      </c>
      <c r="H523" s="568">
        <v>9368493</v>
      </c>
      <c r="I523" s="283">
        <f t="shared" si="31"/>
        <v>-2368493</v>
      </c>
      <c r="J523" s="283">
        <v>4116789</v>
      </c>
      <c r="K523" s="337">
        <f t="shared" si="33"/>
        <v>5251704</v>
      </c>
      <c r="P523" s="119"/>
      <c r="R523" s="119"/>
    </row>
    <row r="524" spans="1:19" s="128" customFormat="1" ht="15.4" customHeight="1">
      <c r="A524" s="280">
        <v>80014</v>
      </c>
      <c r="B524" s="280">
        <v>4</v>
      </c>
      <c r="C524" s="280">
        <v>7</v>
      </c>
      <c r="D524" s="280">
        <v>6</v>
      </c>
      <c r="E524" s="280">
        <v>67480014</v>
      </c>
      <c r="F524" s="281" t="s">
        <v>1386</v>
      </c>
      <c r="G524" s="568">
        <v>6000000</v>
      </c>
      <c r="H524" s="568">
        <v>7822608</v>
      </c>
      <c r="I524" s="283">
        <f t="shared" si="31"/>
        <v>-1822608</v>
      </c>
      <c r="J524" s="283">
        <v>3568463</v>
      </c>
      <c r="K524" s="337">
        <f t="shared" si="33"/>
        <v>4254145</v>
      </c>
      <c r="P524" s="119"/>
      <c r="R524" s="119"/>
    </row>
    <row r="525" spans="1:19" s="128" customFormat="1" ht="15.4" customHeight="1">
      <c r="A525" s="280">
        <v>80016</v>
      </c>
      <c r="B525" s="280">
        <v>4</v>
      </c>
      <c r="C525" s="280">
        <v>7</v>
      </c>
      <c r="D525" s="280">
        <v>6</v>
      </c>
      <c r="E525" s="280">
        <v>67480016</v>
      </c>
      <c r="F525" s="281" t="s">
        <v>1993</v>
      </c>
      <c r="G525" s="568">
        <v>29000000</v>
      </c>
      <c r="H525" s="568">
        <v>29375000</v>
      </c>
      <c r="I525" s="283">
        <f t="shared" si="31"/>
        <v>-375000</v>
      </c>
      <c r="J525" s="283">
        <v>29375000</v>
      </c>
      <c r="K525" s="337">
        <f t="shared" si="33"/>
        <v>0</v>
      </c>
      <c r="P525" s="119"/>
      <c r="R525" s="119"/>
    </row>
    <row r="526" spans="1:19" s="119" customFormat="1" ht="15.4" customHeight="1">
      <c r="A526" s="282"/>
      <c r="B526" s="282">
        <v>5</v>
      </c>
      <c r="C526" s="282">
        <v>7</v>
      </c>
      <c r="D526" s="282">
        <v>6</v>
      </c>
      <c r="E526" s="280">
        <v>675</v>
      </c>
      <c r="F526" s="123" t="s">
        <v>1388</v>
      </c>
      <c r="G526" s="488">
        <f>SUM(G527:G528)</f>
        <v>35904000</v>
      </c>
      <c r="H526" s="488">
        <f>SUM(H527:H528)</f>
        <v>48677744</v>
      </c>
      <c r="I526" s="488">
        <f t="shared" si="31"/>
        <v>-12773744</v>
      </c>
      <c r="J526" s="488">
        <f>SUM(J527:J528)</f>
        <v>46333816</v>
      </c>
      <c r="K526" s="337">
        <f t="shared" si="33"/>
        <v>2343928</v>
      </c>
      <c r="S526" s="128"/>
    </row>
    <row r="527" spans="1:19" s="128" customFormat="1" ht="15.4" customHeight="1">
      <c r="A527" s="280">
        <v>81031</v>
      </c>
      <c r="B527" s="280">
        <v>5</v>
      </c>
      <c r="C527" s="280">
        <v>7</v>
      </c>
      <c r="D527" s="280">
        <v>6</v>
      </c>
      <c r="E527" s="280">
        <v>67581031</v>
      </c>
      <c r="F527" s="281" t="s">
        <v>1389</v>
      </c>
      <c r="G527" s="568">
        <v>6521308</v>
      </c>
      <c r="H527" s="568">
        <v>18204934</v>
      </c>
      <c r="I527" s="283">
        <f t="shared" si="31"/>
        <v>-11683626</v>
      </c>
      <c r="J527" s="283">
        <v>16607486</v>
      </c>
      <c r="K527" s="337">
        <f t="shared" si="33"/>
        <v>1597448</v>
      </c>
      <c r="P527" s="119"/>
      <c r="R527" s="119"/>
    </row>
    <row r="528" spans="1:19" s="128" customFormat="1" ht="15.4" customHeight="1">
      <c r="A528" s="280">
        <v>81032</v>
      </c>
      <c r="B528" s="280">
        <v>5</v>
      </c>
      <c r="C528" s="280">
        <v>7</v>
      </c>
      <c r="D528" s="280">
        <v>6</v>
      </c>
      <c r="E528" s="280">
        <v>67581032</v>
      </c>
      <c r="F528" s="281" t="s">
        <v>1390</v>
      </c>
      <c r="G528" s="568">
        <v>29382692</v>
      </c>
      <c r="H528" s="568">
        <v>30472810</v>
      </c>
      <c r="I528" s="283">
        <f t="shared" si="31"/>
        <v>-1090118</v>
      </c>
      <c r="J528" s="283">
        <v>29726330</v>
      </c>
      <c r="K528" s="337">
        <f t="shared" si="33"/>
        <v>746480</v>
      </c>
      <c r="P528" s="119"/>
      <c r="R528" s="119"/>
    </row>
    <row r="529" spans="1:19" s="119" customFormat="1" ht="15.4" customHeight="1">
      <c r="A529" s="282"/>
      <c r="B529" s="282">
        <v>7</v>
      </c>
      <c r="C529" s="282">
        <v>7</v>
      </c>
      <c r="D529" s="282">
        <v>6</v>
      </c>
      <c r="E529" s="280">
        <v>677</v>
      </c>
      <c r="F529" s="123" t="s">
        <v>1994</v>
      </c>
      <c r="G529" s="488">
        <f>SUM(G530:G541)</f>
        <v>329613059</v>
      </c>
      <c r="H529" s="488">
        <f>SUM(H530:H541)</f>
        <v>401766166</v>
      </c>
      <c r="I529" s="488">
        <f t="shared" si="31"/>
        <v>-72153107</v>
      </c>
      <c r="J529" s="488">
        <f>SUM(J530:J541)</f>
        <v>336277359</v>
      </c>
      <c r="K529" s="337">
        <f t="shared" si="33"/>
        <v>65488807</v>
      </c>
      <c r="S529" s="128"/>
    </row>
    <row r="530" spans="1:19" s="119" customFormat="1" ht="15.4" customHeight="1">
      <c r="A530" s="280">
        <v>65036</v>
      </c>
      <c r="B530" s="280">
        <v>7</v>
      </c>
      <c r="C530" s="280">
        <v>7</v>
      </c>
      <c r="D530" s="280">
        <v>6</v>
      </c>
      <c r="E530" s="280"/>
      <c r="F530" s="281" t="s">
        <v>2607</v>
      </c>
      <c r="G530" s="568">
        <v>70000</v>
      </c>
      <c r="H530" s="568">
        <v>40206</v>
      </c>
      <c r="I530" s="568">
        <f>G530-H530</f>
        <v>29794</v>
      </c>
      <c r="J530" s="559">
        <v>0</v>
      </c>
      <c r="K530" s="337"/>
      <c r="S530" s="128"/>
    </row>
    <row r="531" spans="1:19" s="128" customFormat="1" ht="15.4" customHeight="1">
      <c r="A531" s="280">
        <v>81011</v>
      </c>
      <c r="B531" s="280">
        <v>7</v>
      </c>
      <c r="C531" s="280">
        <v>7</v>
      </c>
      <c r="D531" s="280">
        <v>6</v>
      </c>
      <c r="E531" s="280">
        <v>67781011</v>
      </c>
      <c r="F531" s="281" t="s">
        <v>1995</v>
      </c>
      <c r="G531" s="568">
        <v>100000</v>
      </c>
      <c r="H531" s="568">
        <v>437007</v>
      </c>
      <c r="I531" s="568">
        <f t="shared" si="31"/>
        <v>-337007</v>
      </c>
      <c r="J531" s="283">
        <v>820399</v>
      </c>
      <c r="K531" s="337">
        <f t="shared" si="33"/>
        <v>-383392</v>
      </c>
      <c r="P531" s="119"/>
      <c r="R531" s="119"/>
    </row>
    <row r="532" spans="1:19" s="128" customFormat="1" ht="15.4" customHeight="1">
      <c r="A532" s="280">
        <v>81012</v>
      </c>
      <c r="B532" s="280">
        <v>7</v>
      </c>
      <c r="C532" s="280">
        <v>7</v>
      </c>
      <c r="D532" s="280">
        <v>6</v>
      </c>
      <c r="E532" s="280">
        <v>67781012</v>
      </c>
      <c r="F532" s="281" t="s">
        <v>1393</v>
      </c>
      <c r="G532" s="568">
        <v>1921200</v>
      </c>
      <c r="H532" s="568">
        <v>728398</v>
      </c>
      <c r="I532" s="568">
        <f t="shared" si="31"/>
        <v>1192802</v>
      </c>
      <c r="J532" s="283">
        <v>720200</v>
      </c>
      <c r="K532" s="337">
        <f t="shared" si="33"/>
        <v>8198</v>
      </c>
      <c r="P532" s="119"/>
      <c r="R532" s="119"/>
    </row>
    <row r="533" spans="1:19" s="128" customFormat="1" ht="15.4" customHeight="1">
      <c r="A533" s="280">
        <v>81013</v>
      </c>
      <c r="B533" s="280">
        <v>7</v>
      </c>
      <c r="C533" s="280">
        <v>7</v>
      </c>
      <c r="D533" s="280">
        <v>6</v>
      </c>
      <c r="E533" s="280">
        <v>67781013</v>
      </c>
      <c r="F533" s="281" t="s">
        <v>1394</v>
      </c>
      <c r="G533" s="568">
        <v>3731374</v>
      </c>
      <c r="H533" s="568">
        <v>3731603</v>
      </c>
      <c r="I533" s="568">
        <f t="shared" si="31"/>
        <v>-229</v>
      </c>
      <c r="J533" s="283">
        <v>3875328</v>
      </c>
      <c r="K533" s="337">
        <f t="shared" si="33"/>
        <v>-143725</v>
      </c>
      <c r="P533" s="119"/>
      <c r="R533" s="119"/>
    </row>
    <row r="534" spans="1:19" s="128" customFormat="1" ht="15.4" hidden="1" customHeight="1">
      <c r="A534" s="280">
        <v>81014</v>
      </c>
      <c r="B534" s="280">
        <v>7</v>
      </c>
      <c r="C534" s="280">
        <v>7</v>
      </c>
      <c r="D534" s="280">
        <v>6</v>
      </c>
      <c r="E534" s="280">
        <v>67781014</v>
      </c>
      <c r="F534" s="281" t="s">
        <v>1395</v>
      </c>
      <c r="G534" s="568"/>
      <c r="H534" s="568"/>
      <c r="I534" s="568">
        <f>G534-H534</f>
        <v>0</v>
      </c>
      <c r="J534" s="568"/>
      <c r="K534" s="337">
        <f t="shared" si="33"/>
        <v>0</v>
      </c>
      <c r="P534" s="119"/>
      <c r="R534" s="119"/>
    </row>
    <row r="535" spans="1:19" s="128" customFormat="1" ht="15.4" customHeight="1">
      <c r="A535" s="280">
        <v>81015</v>
      </c>
      <c r="B535" s="280">
        <v>7</v>
      </c>
      <c r="C535" s="280">
        <v>7</v>
      </c>
      <c r="D535" s="280">
        <v>6</v>
      </c>
      <c r="E535" s="280">
        <v>67781015</v>
      </c>
      <c r="F535" s="281" t="s">
        <v>1996</v>
      </c>
      <c r="G535" s="568">
        <v>200000</v>
      </c>
      <c r="H535" s="568">
        <v>200000</v>
      </c>
      <c r="I535" s="559">
        <f t="shared" si="31"/>
        <v>0</v>
      </c>
      <c r="J535" s="283">
        <v>200000</v>
      </c>
      <c r="K535" s="337">
        <f t="shared" si="33"/>
        <v>0</v>
      </c>
      <c r="P535" s="119"/>
      <c r="R535" s="119"/>
    </row>
    <row r="536" spans="1:19" s="128" customFormat="1" ht="15.4" customHeight="1">
      <c r="A536" s="280">
        <v>81017</v>
      </c>
      <c r="B536" s="280">
        <v>7</v>
      </c>
      <c r="C536" s="280">
        <v>7</v>
      </c>
      <c r="D536" s="280">
        <v>6</v>
      </c>
      <c r="E536" s="280">
        <v>67781017</v>
      </c>
      <c r="F536" s="281" t="s">
        <v>1997</v>
      </c>
      <c r="G536" s="568">
        <v>16600000</v>
      </c>
      <c r="H536" s="568">
        <v>21414578</v>
      </c>
      <c r="I536" s="568">
        <f t="shared" si="31"/>
        <v>-4814578</v>
      </c>
      <c r="J536" s="283">
        <v>19107605</v>
      </c>
      <c r="K536" s="337">
        <f t="shared" si="33"/>
        <v>2306973</v>
      </c>
      <c r="P536" s="119"/>
      <c r="R536" s="119"/>
    </row>
    <row r="537" spans="1:19" s="128" customFormat="1" ht="15.4" customHeight="1">
      <c r="A537" s="280">
        <v>81018</v>
      </c>
      <c r="B537" s="280">
        <v>7</v>
      </c>
      <c r="C537" s="280">
        <v>7</v>
      </c>
      <c r="D537" s="280">
        <v>6</v>
      </c>
      <c r="E537" s="280">
        <v>67781018</v>
      </c>
      <c r="F537" s="281" t="s">
        <v>1398</v>
      </c>
      <c r="G537" s="568">
        <v>128000000</v>
      </c>
      <c r="H537" s="568">
        <v>141787974</v>
      </c>
      <c r="I537" s="568">
        <f t="shared" si="31"/>
        <v>-13787974</v>
      </c>
      <c r="J537" s="283">
        <v>139273379</v>
      </c>
      <c r="K537" s="337">
        <f t="shared" si="33"/>
        <v>2514595</v>
      </c>
      <c r="P537" s="119"/>
      <c r="R537" s="119"/>
    </row>
    <row r="538" spans="1:19" s="128" customFormat="1" ht="15.4" customHeight="1">
      <c r="A538" s="280">
        <v>81019</v>
      </c>
      <c r="B538" s="280">
        <v>7</v>
      </c>
      <c r="C538" s="280">
        <v>7</v>
      </c>
      <c r="D538" s="280">
        <v>6</v>
      </c>
      <c r="E538" s="280">
        <v>67781019</v>
      </c>
      <c r="F538" s="281" t="s">
        <v>1998</v>
      </c>
      <c r="G538" s="568">
        <v>177500000</v>
      </c>
      <c r="H538" s="568">
        <v>228894107</v>
      </c>
      <c r="I538" s="568">
        <f t="shared" si="31"/>
        <v>-51394107</v>
      </c>
      <c r="J538" s="283">
        <v>169353605</v>
      </c>
      <c r="K538" s="337">
        <f t="shared" si="33"/>
        <v>59540502</v>
      </c>
      <c r="P538" s="119"/>
      <c r="R538" s="119"/>
    </row>
    <row r="539" spans="1:19" s="128" customFormat="1" ht="15.4" customHeight="1">
      <c r="A539" s="280">
        <v>81023</v>
      </c>
      <c r="B539" s="280">
        <v>7</v>
      </c>
      <c r="C539" s="280">
        <v>7</v>
      </c>
      <c r="D539" s="280">
        <v>6</v>
      </c>
      <c r="E539" s="280">
        <v>67781023</v>
      </c>
      <c r="F539" s="281" t="s">
        <v>1400</v>
      </c>
      <c r="G539" s="568">
        <v>50000</v>
      </c>
      <c r="H539" s="568">
        <v>142458</v>
      </c>
      <c r="I539" s="568">
        <f t="shared" si="31"/>
        <v>-92458</v>
      </c>
      <c r="J539" s="283">
        <v>398714</v>
      </c>
      <c r="K539" s="337">
        <f t="shared" si="33"/>
        <v>-256256</v>
      </c>
      <c r="P539" s="119"/>
      <c r="R539" s="119"/>
    </row>
    <row r="540" spans="1:19" s="128" customFormat="1" ht="15.4" customHeight="1">
      <c r="A540" s="280">
        <v>81024</v>
      </c>
      <c r="B540" s="280">
        <v>7</v>
      </c>
      <c r="C540" s="280">
        <v>7</v>
      </c>
      <c r="D540" s="280">
        <v>6</v>
      </c>
      <c r="E540" s="280">
        <v>67781024</v>
      </c>
      <c r="F540" s="281" t="s">
        <v>1401</v>
      </c>
      <c r="G540" s="568">
        <v>50000</v>
      </c>
      <c r="H540" s="568">
        <v>324620</v>
      </c>
      <c r="I540" s="568">
        <f t="shared" si="31"/>
        <v>-274620</v>
      </c>
      <c r="J540" s="283">
        <v>571927</v>
      </c>
      <c r="K540" s="337">
        <f t="shared" si="33"/>
        <v>-247307</v>
      </c>
      <c r="P540" s="119"/>
      <c r="R540" s="119"/>
    </row>
    <row r="541" spans="1:19" s="128" customFormat="1" ht="15.4" customHeight="1">
      <c r="A541" s="280">
        <v>81999</v>
      </c>
      <c r="B541" s="280">
        <v>7</v>
      </c>
      <c r="C541" s="280">
        <v>7</v>
      </c>
      <c r="D541" s="280">
        <v>6</v>
      </c>
      <c r="E541" s="280">
        <v>67781999</v>
      </c>
      <c r="F541" s="281" t="s">
        <v>1999</v>
      </c>
      <c r="G541" s="568">
        <v>1390485</v>
      </c>
      <c r="H541" s="568">
        <v>4065215</v>
      </c>
      <c r="I541" s="568">
        <f t="shared" si="31"/>
        <v>-2674730</v>
      </c>
      <c r="J541" s="283">
        <v>1956202</v>
      </c>
      <c r="K541" s="337">
        <f t="shared" si="33"/>
        <v>2109013</v>
      </c>
      <c r="P541" s="119"/>
      <c r="R541" s="119"/>
    </row>
    <row r="542" spans="1:19" s="119" customFormat="1" ht="15.4" customHeight="1">
      <c r="A542" s="282"/>
      <c r="B542" s="282">
        <v>8</v>
      </c>
      <c r="C542" s="282">
        <v>7</v>
      </c>
      <c r="D542" s="282">
        <v>6</v>
      </c>
      <c r="E542" s="280">
        <v>678</v>
      </c>
      <c r="F542" s="123" t="s">
        <v>709</v>
      </c>
      <c r="G542" s="488">
        <f>SUM(G543)</f>
        <v>269159</v>
      </c>
      <c r="H542" s="488">
        <f>SUM(H543)</f>
        <v>123021</v>
      </c>
      <c r="I542" s="488">
        <f>G542-H542</f>
        <v>146138</v>
      </c>
      <c r="J542" s="488">
        <f>SUM(J543)</f>
        <v>27694</v>
      </c>
      <c r="K542" s="337">
        <f t="shared" si="33"/>
        <v>95327</v>
      </c>
      <c r="S542" s="128"/>
    </row>
    <row r="543" spans="1:19" s="128" customFormat="1" ht="15.4" customHeight="1">
      <c r="A543" s="280">
        <v>81021</v>
      </c>
      <c r="B543" s="280">
        <v>8</v>
      </c>
      <c r="C543" s="280">
        <v>7</v>
      </c>
      <c r="D543" s="280">
        <v>6</v>
      </c>
      <c r="E543" s="280">
        <v>67881021</v>
      </c>
      <c r="F543" s="281" t="s">
        <v>709</v>
      </c>
      <c r="G543" s="568">
        <v>269159</v>
      </c>
      <c r="H543" s="568">
        <v>123021</v>
      </c>
      <c r="I543" s="283">
        <f>G543-H543</f>
        <v>146138</v>
      </c>
      <c r="J543" s="283">
        <v>27694</v>
      </c>
      <c r="K543" s="337">
        <f t="shared" si="33"/>
        <v>95327</v>
      </c>
      <c r="P543" s="119"/>
      <c r="R543" s="119"/>
    </row>
    <row r="544" spans="1:19" s="119" customFormat="1" ht="15.4" customHeight="1">
      <c r="A544" s="282"/>
      <c r="B544" s="282">
        <v>9</v>
      </c>
      <c r="C544" s="282">
        <v>7</v>
      </c>
      <c r="D544" s="282">
        <v>6</v>
      </c>
      <c r="E544" s="280">
        <v>679</v>
      </c>
      <c r="F544" s="123" t="s">
        <v>1403</v>
      </c>
      <c r="G544" s="488">
        <f>SUM(G545)</f>
        <v>1540000</v>
      </c>
      <c r="H544" s="488">
        <f>SUM(H545)</f>
        <v>878608</v>
      </c>
      <c r="I544" s="488">
        <f>G544-H544</f>
        <v>661392</v>
      </c>
      <c r="J544" s="488">
        <f>SUM(J545)</f>
        <v>862177</v>
      </c>
      <c r="K544" s="337">
        <f t="shared" si="33"/>
        <v>16431</v>
      </c>
      <c r="S544" s="128"/>
    </row>
    <row r="545" spans="1:18" s="128" customFormat="1" ht="15.4" customHeight="1">
      <c r="A545" s="280">
        <v>81999</v>
      </c>
      <c r="B545" s="280">
        <v>9</v>
      </c>
      <c r="C545" s="280">
        <v>7</v>
      </c>
      <c r="D545" s="280">
        <v>6</v>
      </c>
      <c r="E545" s="280">
        <v>67981999</v>
      </c>
      <c r="F545" s="281" t="s">
        <v>1999</v>
      </c>
      <c r="G545" s="568">
        <v>1540000</v>
      </c>
      <c r="H545" s="568">
        <v>878608</v>
      </c>
      <c r="I545" s="283">
        <f>G545-H545</f>
        <v>661392</v>
      </c>
      <c r="J545" s="283">
        <v>862177</v>
      </c>
      <c r="K545" s="337">
        <f t="shared" si="33"/>
        <v>16431</v>
      </c>
      <c r="P545" s="119"/>
      <c r="R545" s="119"/>
    </row>
    <row r="546" spans="1:18" s="128" customFormat="1" ht="18" customHeight="1" thickBot="1">
      <c r="A546" s="736" t="s">
        <v>1628</v>
      </c>
      <c r="B546" s="736"/>
      <c r="C546" s="736"/>
      <c r="D546" s="736"/>
      <c r="E546" s="736"/>
      <c r="F546" s="736"/>
      <c r="G546" s="489">
        <f>G5+G119+G285+G351+G405+G498+G508</f>
        <v>3405712951</v>
      </c>
      <c r="H546" s="489">
        <f>H5+H119+H285+H351+H405+H498+H508</f>
        <v>3692680203</v>
      </c>
      <c r="I546" s="489">
        <f>G546-H546</f>
        <v>-286967252</v>
      </c>
      <c r="J546" s="489">
        <f>J5+J119+J285+J351+J405+J498+J508</f>
        <v>3496200600</v>
      </c>
      <c r="K546" s="448">
        <f>J546-H546</f>
        <v>-196479603</v>
      </c>
      <c r="R546" s="119"/>
    </row>
    <row r="547" spans="1:18" s="128" customFormat="1" ht="16.5" thickTop="1">
      <c r="A547" s="581"/>
      <c r="B547" s="581"/>
      <c r="C547" s="581"/>
      <c r="D547" s="581"/>
      <c r="E547" s="581"/>
      <c r="F547" s="582"/>
      <c r="G547" s="580"/>
      <c r="H547" s="580"/>
      <c r="I547" s="415"/>
      <c r="J547" s="580"/>
      <c r="K547" s="448"/>
      <c r="R547" s="119"/>
    </row>
    <row r="548" spans="1:18" s="128" customFormat="1">
      <c r="A548" s="581"/>
      <c r="B548" s="581"/>
      <c r="C548" s="581"/>
      <c r="D548" s="581"/>
      <c r="E548" s="581"/>
      <c r="F548" s="582"/>
      <c r="G548" s="414"/>
      <c r="H548" s="414"/>
      <c r="I548" s="413"/>
      <c r="J548" s="414"/>
      <c r="K548" s="448"/>
      <c r="R548" s="119"/>
    </row>
    <row r="549" spans="1:18" ht="16.899999999999999" customHeight="1">
      <c r="A549" s="366"/>
      <c r="B549" s="378"/>
      <c r="C549" s="378"/>
      <c r="D549" s="378"/>
      <c r="E549" s="378"/>
      <c r="F549" s="454"/>
      <c r="G549" s="523"/>
      <c r="H549" s="523"/>
      <c r="J549" s="414"/>
      <c r="R549" s="119"/>
    </row>
    <row r="550" spans="1:18">
      <c r="A550" s="378"/>
      <c r="B550" s="378"/>
      <c r="C550" s="378"/>
      <c r="D550" s="378"/>
      <c r="E550" s="378"/>
      <c r="F550" s="454"/>
      <c r="G550" s="414"/>
      <c r="H550" s="414"/>
      <c r="J550" s="414"/>
      <c r="R550" s="119"/>
    </row>
    <row r="551" spans="1:18">
      <c r="A551" s="378"/>
      <c r="B551" s="378"/>
      <c r="C551" s="378"/>
      <c r="D551" s="378"/>
      <c r="E551" s="378"/>
      <c r="F551" s="454"/>
      <c r="G551" s="414"/>
      <c r="H551" s="414"/>
      <c r="J551" s="414"/>
      <c r="R551" s="119"/>
    </row>
    <row r="552" spans="1:18">
      <c r="A552" s="378"/>
      <c r="B552" s="378"/>
      <c r="C552" s="378"/>
      <c r="D552" s="378"/>
      <c r="E552" s="378"/>
      <c r="F552" s="454"/>
      <c r="G552" s="414"/>
      <c r="H552" s="414"/>
      <c r="J552" s="414"/>
      <c r="R552" s="119"/>
    </row>
    <row r="553" spans="1:18">
      <c r="A553" s="378"/>
      <c r="B553" s="378"/>
      <c r="C553" s="378"/>
      <c r="D553" s="378"/>
      <c r="E553" s="378"/>
      <c r="F553" s="454"/>
      <c r="G553" s="414"/>
      <c r="H553" s="414"/>
      <c r="J553" s="414"/>
      <c r="R553" s="119"/>
    </row>
    <row r="554" spans="1:18">
      <c r="A554" s="378"/>
      <c r="B554" s="378"/>
      <c r="C554" s="378"/>
      <c r="D554" s="378"/>
      <c r="E554" s="378"/>
      <c r="F554" s="454"/>
      <c r="G554" s="414"/>
      <c r="H554" s="414"/>
      <c r="J554" s="414"/>
      <c r="R554" s="119"/>
    </row>
    <row r="555" spans="1:18">
      <c r="A555" s="378"/>
      <c r="B555" s="378"/>
      <c r="C555" s="378"/>
      <c r="D555" s="378"/>
      <c r="E555" s="378"/>
      <c r="F555" s="454"/>
      <c r="G555" s="414"/>
      <c r="H555" s="414"/>
      <c r="J555" s="414"/>
      <c r="R555" s="119"/>
    </row>
    <row r="556" spans="1:18">
      <c r="A556" s="378"/>
      <c r="B556" s="378"/>
      <c r="C556" s="378"/>
      <c r="D556" s="378"/>
      <c r="E556" s="378"/>
      <c r="F556" s="454"/>
      <c r="G556" s="414"/>
      <c r="H556" s="414"/>
      <c r="J556" s="414"/>
      <c r="R556" s="119"/>
    </row>
    <row r="557" spans="1:18">
      <c r="A557" s="378"/>
      <c r="B557" s="378"/>
      <c r="C557" s="378"/>
      <c r="D557" s="378"/>
      <c r="E557" s="378"/>
      <c r="F557" s="454"/>
      <c r="G557" s="414"/>
      <c r="H557" s="414"/>
      <c r="J557" s="414"/>
      <c r="R557" s="119"/>
    </row>
    <row r="558" spans="1:18">
      <c r="A558" s="378"/>
      <c r="B558" s="378"/>
      <c r="C558" s="378"/>
      <c r="D558" s="378"/>
      <c r="E558" s="378"/>
      <c r="F558" s="454"/>
      <c r="G558" s="414"/>
      <c r="H558" s="414"/>
      <c r="J558" s="414"/>
      <c r="R558" s="119"/>
    </row>
    <row r="559" spans="1:18">
      <c r="A559" s="378"/>
      <c r="B559" s="378"/>
      <c r="C559" s="378"/>
      <c r="D559" s="378"/>
      <c r="E559" s="378"/>
      <c r="F559" s="454"/>
      <c r="G559" s="414"/>
      <c r="H559" s="414"/>
      <c r="J559" s="414"/>
      <c r="R559" s="119"/>
    </row>
    <row r="560" spans="1:18">
      <c r="A560" s="378"/>
      <c r="B560" s="378"/>
      <c r="C560" s="378"/>
      <c r="D560" s="378"/>
      <c r="E560" s="378"/>
      <c r="F560" s="454"/>
      <c r="G560" s="414"/>
      <c r="H560" s="414"/>
      <c r="J560" s="414"/>
      <c r="R560" s="119"/>
    </row>
    <row r="561" spans="1:18">
      <c r="A561" s="378"/>
      <c r="B561" s="378"/>
      <c r="C561" s="378"/>
      <c r="D561" s="378"/>
      <c r="E561" s="378"/>
      <c r="F561" s="454"/>
      <c r="G561" s="414"/>
      <c r="H561" s="414"/>
      <c r="J561" s="414"/>
      <c r="R561" s="119"/>
    </row>
    <row r="562" spans="1:18">
      <c r="A562" s="378"/>
      <c r="B562" s="378"/>
      <c r="C562" s="378"/>
      <c r="D562" s="378"/>
      <c r="E562" s="378"/>
      <c r="F562" s="454"/>
      <c r="G562" s="414"/>
      <c r="H562" s="414"/>
      <c r="J562" s="414"/>
      <c r="R562" s="119"/>
    </row>
    <row r="563" spans="1:18">
      <c r="A563" s="378"/>
      <c r="B563" s="378"/>
      <c r="C563" s="378"/>
      <c r="D563" s="378"/>
      <c r="E563" s="378"/>
      <c r="F563" s="454"/>
      <c r="G563" s="414"/>
      <c r="H563" s="414"/>
      <c r="J563" s="414"/>
      <c r="R563" s="119"/>
    </row>
    <row r="564" spans="1:18">
      <c r="A564" s="378"/>
      <c r="B564" s="378"/>
      <c r="C564" s="378"/>
      <c r="D564" s="378"/>
      <c r="E564" s="378"/>
      <c r="F564" s="454"/>
      <c r="G564" s="414"/>
      <c r="H564" s="414"/>
      <c r="J564" s="414"/>
      <c r="R564" s="119"/>
    </row>
    <row r="565" spans="1:18">
      <c r="A565" s="378"/>
      <c r="B565" s="378"/>
      <c r="C565" s="378"/>
      <c r="D565" s="378"/>
      <c r="E565" s="378"/>
      <c r="F565" s="454"/>
      <c r="G565" s="414"/>
      <c r="H565" s="414"/>
      <c r="J565" s="414"/>
      <c r="R565" s="119"/>
    </row>
    <row r="566" spans="1:18">
      <c r="A566" s="378"/>
      <c r="B566" s="378"/>
      <c r="C566" s="378"/>
      <c r="D566" s="378"/>
      <c r="E566" s="378"/>
      <c r="F566" s="454"/>
      <c r="G566" s="414"/>
      <c r="H566" s="414"/>
      <c r="J566" s="414"/>
    </row>
    <row r="567" spans="1:18">
      <c r="A567" s="378"/>
      <c r="B567" s="378"/>
      <c r="C567" s="378"/>
      <c r="D567" s="378"/>
      <c r="E567" s="378"/>
      <c r="F567" s="454"/>
      <c r="G567" s="414"/>
      <c r="H567" s="414"/>
      <c r="J567" s="414"/>
    </row>
    <row r="568" spans="1:18">
      <c r="A568" s="378"/>
      <c r="B568" s="378"/>
      <c r="C568" s="378"/>
      <c r="D568" s="378"/>
      <c r="E568" s="378"/>
      <c r="F568" s="454"/>
      <c r="G568" s="414"/>
      <c r="H568" s="414"/>
      <c r="J568" s="414"/>
    </row>
    <row r="569" spans="1:18">
      <c r="A569" s="378"/>
      <c r="B569" s="378"/>
      <c r="C569" s="378"/>
      <c r="D569" s="378"/>
      <c r="E569" s="378"/>
      <c r="F569" s="454"/>
      <c r="G569" s="414"/>
      <c r="H569" s="414"/>
      <c r="J569" s="414"/>
    </row>
    <row r="570" spans="1:18">
      <c r="A570" s="378"/>
      <c r="B570" s="378"/>
      <c r="C570" s="378"/>
      <c r="D570" s="378"/>
      <c r="E570" s="378"/>
      <c r="F570" s="454"/>
      <c r="G570" s="414"/>
      <c r="H570" s="414"/>
      <c r="J570" s="414"/>
    </row>
    <row r="571" spans="1:18">
      <c r="A571" s="378"/>
      <c r="B571" s="378"/>
      <c r="C571" s="378"/>
      <c r="D571" s="378"/>
      <c r="E571" s="378"/>
      <c r="F571" s="454"/>
      <c r="G571" s="414"/>
      <c r="H571" s="414"/>
      <c r="J571" s="414"/>
    </row>
    <row r="572" spans="1:18">
      <c r="A572" s="378"/>
      <c r="B572" s="378"/>
      <c r="C572" s="378"/>
      <c r="D572" s="378"/>
      <c r="E572" s="378"/>
      <c r="F572" s="454"/>
      <c r="G572" s="414"/>
      <c r="H572" s="414"/>
      <c r="J572" s="414"/>
    </row>
    <row r="573" spans="1:18">
      <c r="A573" s="378"/>
      <c r="B573" s="378"/>
      <c r="C573" s="378"/>
      <c r="D573" s="378"/>
      <c r="E573" s="378"/>
      <c r="F573" s="454"/>
      <c r="G573" s="414"/>
      <c r="H573" s="414"/>
      <c r="J573" s="414"/>
    </row>
    <row r="574" spans="1:18">
      <c r="A574" s="378"/>
      <c r="B574" s="378"/>
      <c r="C574" s="378"/>
      <c r="D574" s="378"/>
      <c r="E574" s="378"/>
      <c r="F574" s="454"/>
      <c r="G574" s="414"/>
      <c r="H574" s="414"/>
      <c r="J574" s="414"/>
    </row>
    <row r="575" spans="1:18">
      <c r="A575" s="378"/>
      <c r="B575" s="378"/>
      <c r="C575" s="378"/>
      <c r="D575" s="378"/>
      <c r="E575" s="378"/>
      <c r="F575" s="454"/>
      <c r="G575" s="414"/>
      <c r="H575" s="414"/>
      <c r="J575" s="414"/>
    </row>
    <row r="576" spans="1:18">
      <c r="A576" s="378"/>
      <c r="B576" s="378"/>
      <c r="C576" s="378"/>
      <c r="D576" s="378"/>
      <c r="E576" s="378"/>
      <c r="F576" s="454"/>
      <c r="G576" s="414"/>
      <c r="H576" s="414"/>
      <c r="J576" s="414"/>
    </row>
    <row r="577" spans="1:10">
      <c r="A577" s="378"/>
      <c r="B577" s="378"/>
      <c r="C577" s="378"/>
      <c r="D577" s="378"/>
      <c r="E577" s="378"/>
      <c r="F577" s="454"/>
      <c r="G577" s="414"/>
      <c r="H577" s="414"/>
      <c r="J577" s="414"/>
    </row>
    <row r="578" spans="1:10">
      <c r="A578" s="378"/>
      <c r="B578" s="378"/>
      <c r="C578" s="378"/>
      <c r="D578" s="378"/>
      <c r="E578" s="378"/>
      <c r="F578" s="454"/>
      <c r="G578" s="416"/>
      <c r="H578" s="416"/>
      <c r="J578" s="416"/>
    </row>
    <row r="579" spans="1:10">
      <c r="A579" s="378"/>
      <c r="B579" s="378"/>
      <c r="C579" s="378"/>
      <c r="D579" s="378"/>
      <c r="E579" s="378"/>
      <c r="F579" s="454"/>
      <c r="G579" s="416"/>
      <c r="H579" s="416"/>
      <c r="J579" s="416"/>
    </row>
    <row r="580" spans="1:10">
      <c r="A580" s="378"/>
      <c r="B580" s="378"/>
      <c r="C580" s="378"/>
      <c r="D580" s="378"/>
      <c r="E580" s="378"/>
      <c r="F580" s="454"/>
      <c r="G580" s="416"/>
      <c r="H580" s="416"/>
      <c r="J580" s="416"/>
    </row>
    <row r="581" spans="1:10">
      <c r="A581" s="378"/>
      <c r="B581" s="378"/>
      <c r="C581" s="378"/>
      <c r="D581" s="378"/>
      <c r="E581" s="378"/>
      <c r="F581" s="454"/>
      <c r="G581" s="416"/>
      <c r="H581" s="416"/>
      <c r="J581" s="416"/>
    </row>
    <row r="582" spans="1:10">
      <c r="A582" s="378"/>
      <c r="B582" s="378"/>
      <c r="C582" s="378"/>
      <c r="D582" s="378"/>
      <c r="E582" s="378"/>
      <c r="F582" s="454"/>
      <c r="G582" s="416"/>
      <c r="H582" s="416"/>
      <c r="J582" s="416"/>
    </row>
    <row r="583" spans="1:10">
      <c r="A583" s="378"/>
      <c r="B583" s="378"/>
      <c r="C583" s="378"/>
      <c r="D583" s="378"/>
      <c r="E583" s="378"/>
      <c r="F583" s="454"/>
      <c r="G583" s="416"/>
      <c r="H583" s="416"/>
      <c r="J583" s="416"/>
    </row>
    <row r="584" spans="1:10">
      <c r="A584" s="378"/>
      <c r="B584" s="378"/>
      <c r="C584" s="378"/>
      <c r="D584" s="378"/>
      <c r="E584" s="378"/>
      <c r="F584" s="454"/>
      <c r="G584" s="416"/>
      <c r="H584" s="416"/>
      <c r="J584" s="416"/>
    </row>
    <row r="585" spans="1:10">
      <c r="A585" s="378"/>
      <c r="B585" s="378"/>
      <c r="C585" s="378"/>
      <c r="D585" s="378"/>
      <c r="E585" s="378"/>
      <c r="F585" s="454"/>
      <c r="G585" s="416"/>
      <c r="H585" s="416"/>
      <c r="J585" s="416"/>
    </row>
    <row r="586" spans="1:10">
      <c r="A586" s="378"/>
      <c r="B586" s="378"/>
      <c r="C586" s="378"/>
      <c r="D586" s="378"/>
      <c r="E586" s="378"/>
      <c r="F586" s="454"/>
      <c r="G586" s="416"/>
      <c r="H586" s="416"/>
      <c r="J586" s="416"/>
    </row>
    <row r="587" spans="1:10">
      <c r="A587" s="378"/>
      <c r="B587" s="378"/>
      <c r="C587" s="378"/>
      <c r="D587" s="378"/>
      <c r="E587" s="378"/>
      <c r="F587" s="454"/>
      <c r="G587" s="416"/>
      <c r="H587" s="416"/>
      <c r="J587" s="416"/>
    </row>
    <row r="588" spans="1:10">
      <c r="A588" s="378"/>
      <c r="B588" s="378"/>
      <c r="C588" s="378"/>
      <c r="D588" s="378"/>
      <c r="E588" s="378"/>
      <c r="F588" s="454"/>
      <c r="G588" s="416"/>
      <c r="H588" s="416"/>
      <c r="J588" s="416"/>
    </row>
    <row r="589" spans="1:10">
      <c r="A589" s="378"/>
      <c r="B589" s="378"/>
      <c r="C589" s="378"/>
      <c r="D589" s="378"/>
      <c r="E589" s="378"/>
      <c r="F589" s="454"/>
      <c r="G589" s="416"/>
      <c r="H589" s="416"/>
      <c r="J589" s="416"/>
    </row>
    <row r="590" spans="1:10">
      <c r="A590" s="378"/>
      <c r="B590" s="378"/>
      <c r="C590" s="378"/>
      <c r="D590" s="378"/>
      <c r="E590" s="378"/>
      <c r="F590" s="454"/>
      <c r="G590" s="416"/>
      <c r="H590" s="416"/>
      <c r="J590" s="416"/>
    </row>
    <row r="591" spans="1:10">
      <c r="A591" s="378"/>
      <c r="B591" s="378"/>
      <c r="C591" s="378"/>
      <c r="D591" s="378"/>
      <c r="E591" s="378"/>
      <c r="F591" s="454"/>
      <c r="G591" s="416"/>
      <c r="H591" s="416"/>
      <c r="J591" s="416"/>
    </row>
    <row r="592" spans="1:10">
      <c r="A592" s="378"/>
      <c r="B592" s="378"/>
      <c r="C592" s="378"/>
      <c r="D592" s="378"/>
      <c r="E592" s="378"/>
      <c r="F592" s="454"/>
      <c r="G592" s="416"/>
      <c r="H592" s="416"/>
      <c r="J592" s="416"/>
    </row>
    <row r="593" spans="1:10">
      <c r="A593" s="378"/>
      <c r="B593" s="378"/>
      <c r="C593" s="378"/>
      <c r="D593" s="378"/>
      <c r="E593" s="378"/>
      <c r="F593" s="454"/>
      <c r="G593" s="416"/>
      <c r="H593" s="416"/>
      <c r="J593" s="416"/>
    </row>
    <row r="594" spans="1:10">
      <c r="A594" s="378"/>
      <c r="B594" s="378"/>
      <c r="C594" s="378"/>
      <c r="D594" s="378"/>
      <c r="E594" s="378"/>
      <c r="F594" s="454"/>
      <c r="G594" s="416"/>
      <c r="H594" s="416"/>
      <c r="J594" s="416"/>
    </row>
    <row r="595" spans="1:10">
      <c r="A595" s="378"/>
      <c r="B595" s="378"/>
      <c r="C595" s="378"/>
      <c r="D595" s="378"/>
      <c r="E595" s="378"/>
      <c r="F595" s="454"/>
      <c r="G595" s="416"/>
      <c r="H595" s="416"/>
      <c r="J595" s="416"/>
    </row>
    <row r="596" spans="1:10">
      <c r="A596" s="378"/>
      <c r="B596" s="378"/>
      <c r="C596" s="378"/>
      <c r="D596" s="378"/>
      <c r="E596" s="378"/>
      <c r="F596" s="454"/>
      <c r="G596" s="416"/>
      <c r="H596" s="416"/>
      <c r="J596" s="416"/>
    </row>
    <row r="597" spans="1:10">
      <c r="A597" s="378"/>
      <c r="B597" s="378"/>
      <c r="C597" s="378"/>
      <c r="D597" s="378"/>
      <c r="E597" s="378"/>
      <c r="F597" s="454"/>
      <c r="G597" s="416"/>
      <c r="H597" s="416"/>
      <c r="J597" s="416"/>
    </row>
    <row r="598" spans="1:10">
      <c r="A598" s="378"/>
      <c r="B598" s="378"/>
      <c r="C598" s="378"/>
      <c r="D598" s="378"/>
      <c r="E598" s="378"/>
      <c r="F598" s="454"/>
      <c r="G598" s="416"/>
      <c r="H598" s="416"/>
      <c r="J598" s="416"/>
    </row>
    <row r="599" spans="1:10">
      <c r="A599" s="378"/>
      <c r="B599" s="378"/>
      <c r="C599" s="378"/>
      <c r="D599" s="378"/>
      <c r="E599" s="378"/>
      <c r="F599" s="454"/>
      <c r="G599" s="416"/>
      <c r="H599" s="416"/>
      <c r="J599" s="416"/>
    </row>
    <row r="600" spans="1:10">
      <c r="A600" s="378"/>
      <c r="B600" s="378"/>
      <c r="C600" s="378"/>
      <c r="D600" s="378"/>
      <c r="E600" s="378"/>
      <c r="F600" s="454"/>
      <c r="G600" s="416"/>
      <c r="H600" s="416"/>
      <c r="J600" s="416"/>
    </row>
    <row r="601" spans="1:10">
      <c r="A601" s="378"/>
      <c r="B601" s="378"/>
      <c r="C601" s="378"/>
      <c r="D601" s="378"/>
      <c r="E601" s="378"/>
      <c r="F601" s="454"/>
      <c r="G601" s="416"/>
      <c r="H601" s="416"/>
      <c r="J601" s="416"/>
    </row>
    <row r="602" spans="1:10">
      <c r="A602" s="378"/>
      <c r="B602" s="378"/>
      <c r="C602" s="378"/>
      <c r="D602" s="378"/>
      <c r="E602" s="378"/>
      <c r="F602" s="454"/>
      <c r="G602" s="416"/>
      <c r="H602" s="416"/>
      <c r="J602" s="416"/>
    </row>
    <row r="603" spans="1:10">
      <c r="A603" s="378"/>
      <c r="B603" s="378"/>
      <c r="C603" s="378"/>
      <c r="D603" s="378"/>
      <c r="E603" s="378"/>
      <c r="F603" s="454"/>
      <c r="G603" s="416"/>
      <c r="H603" s="416"/>
      <c r="J603" s="416"/>
    </row>
    <row r="604" spans="1:10">
      <c r="A604" s="378"/>
      <c r="B604" s="378"/>
      <c r="C604" s="378"/>
      <c r="D604" s="378"/>
      <c r="E604" s="378"/>
      <c r="F604" s="454"/>
      <c r="G604" s="416"/>
      <c r="H604" s="416"/>
      <c r="J604" s="416"/>
    </row>
    <row r="605" spans="1:10">
      <c r="A605" s="378"/>
      <c r="B605" s="378"/>
      <c r="C605" s="378"/>
      <c r="D605" s="378"/>
      <c r="E605" s="378"/>
      <c r="F605" s="454"/>
      <c r="G605" s="416"/>
      <c r="H605" s="416"/>
      <c r="J605" s="416"/>
    </row>
    <row r="606" spans="1:10">
      <c r="A606" s="378"/>
      <c r="B606" s="378"/>
      <c r="C606" s="378"/>
      <c r="D606" s="378"/>
      <c r="E606" s="378"/>
      <c r="F606" s="454"/>
      <c r="G606" s="416"/>
      <c r="H606" s="416"/>
      <c r="J606" s="416"/>
    </row>
    <row r="607" spans="1:10">
      <c r="A607" s="378"/>
      <c r="B607" s="378"/>
      <c r="C607" s="378"/>
      <c r="D607" s="378"/>
      <c r="E607" s="378"/>
      <c r="F607" s="454"/>
      <c r="G607" s="416"/>
      <c r="H607" s="416"/>
      <c r="J607" s="416"/>
    </row>
    <row r="608" spans="1:10">
      <c r="A608" s="378"/>
      <c r="B608" s="378"/>
      <c r="C608" s="378"/>
      <c r="D608" s="378"/>
      <c r="E608" s="378"/>
      <c r="F608" s="454"/>
      <c r="G608" s="416"/>
      <c r="H608" s="416"/>
      <c r="J608" s="416"/>
    </row>
    <row r="609" spans="1:10">
      <c r="A609" s="378"/>
      <c r="B609" s="378"/>
      <c r="C609" s="378"/>
      <c r="D609" s="378"/>
      <c r="E609" s="378"/>
      <c r="F609" s="454"/>
      <c r="G609" s="416"/>
      <c r="H609" s="416"/>
      <c r="J609" s="416"/>
    </row>
    <row r="610" spans="1:10">
      <c r="A610" s="378"/>
      <c r="B610" s="378"/>
      <c r="C610" s="378"/>
      <c r="D610" s="378"/>
      <c r="E610" s="378"/>
      <c r="F610" s="454"/>
      <c r="G610" s="416"/>
      <c r="H610" s="416"/>
      <c r="J610" s="416"/>
    </row>
    <row r="611" spans="1:10">
      <c r="A611" s="378"/>
      <c r="B611" s="378"/>
      <c r="C611" s="378"/>
      <c r="D611" s="378"/>
      <c r="E611" s="378"/>
      <c r="F611" s="454"/>
      <c r="G611" s="416"/>
      <c r="H611" s="416"/>
      <c r="J611" s="416"/>
    </row>
    <row r="612" spans="1:10">
      <c r="A612" s="378"/>
      <c r="B612" s="378"/>
      <c r="C612" s="378"/>
      <c r="D612" s="378"/>
      <c r="E612" s="378"/>
      <c r="F612" s="454"/>
      <c r="G612" s="416"/>
      <c r="H612" s="416"/>
      <c r="J612" s="416"/>
    </row>
    <row r="613" spans="1:10">
      <c r="A613" s="378"/>
      <c r="B613" s="378"/>
      <c r="C613" s="378"/>
      <c r="D613" s="378"/>
      <c r="E613" s="378"/>
      <c r="F613" s="454"/>
      <c r="G613" s="416"/>
      <c r="H613" s="416"/>
      <c r="J613" s="416"/>
    </row>
    <row r="614" spans="1:10">
      <c r="A614" s="378"/>
      <c r="B614" s="378"/>
      <c r="C614" s="378"/>
      <c r="D614" s="378"/>
      <c r="E614" s="378"/>
      <c r="F614" s="454"/>
      <c r="G614" s="416"/>
      <c r="H614" s="416"/>
      <c r="J614" s="416"/>
    </row>
    <row r="615" spans="1:10">
      <c r="A615" s="378"/>
      <c r="B615" s="378"/>
      <c r="C615" s="378"/>
      <c r="D615" s="378"/>
      <c r="E615" s="378"/>
      <c r="F615" s="454"/>
      <c r="G615" s="416"/>
      <c r="H615" s="416"/>
      <c r="J615" s="416"/>
    </row>
    <row r="616" spans="1:10">
      <c r="A616" s="378"/>
      <c r="B616" s="378"/>
      <c r="C616" s="378"/>
      <c r="D616" s="378"/>
      <c r="E616" s="378"/>
      <c r="F616" s="454"/>
      <c r="G616" s="416"/>
      <c r="H616" s="416"/>
      <c r="J616" s="416"/>
    </row>
    <row r="617" spans="1:10">
      <c r="A617" s="378"/>
      <c r="B617" s="378"/>
      <c r="C617" s="378"/>
      <c r="D617" s="378"/>
      <c r="E617" s="378"/>
      <c r="F617" s="454"/>
      <c r="G617" s="416"/>
      <c r="H617" s="416"/>
      <c r="J617" s="416"/>
    </row>
    <row r="618" spans="1:10">
      <c r="G618" s="416"/>
      <c r="H618" s="416"/>
      <c r="J618" s="416"/>
    </row>
    <row r="619" spans="1:10">
      <c r="G619" s="416"/>
      <c r="H619" s="416"/>
      <c r="J619" s="416"/>
    </row>
    <row r="620" spans="1:10">
      <c r="G620" s="416"/>
      <c r="H620" s="416"/>
      <c r="J620" s="416"/>
    </row>
    <row r="621" spans="1:10">
      <c r="G621" s="416"/>
      <c r="H621" s="416"/>
      <c r="J621" s="416"/>
    </row>
    <row r="622" spans="1:10">
      <c r="G622" s="416"/>
      <c r="H622" s="416"/>
      <c r="J622" s="416"/>
    </row>
    <row r="623" spans="1:10">
      <c r="G623" s="416"/>
      <c r="H623" s="416"/>
      <c r="J623" s="416"/>
    </row>
    <row r="624" spans="1:10">
      <c r="G624" s="416"/>
      <c r="H624" s="416"/>
      <c r="J624" s="416"/>
    </row>
    <row r="625" spans="7:10">
      <c r="G625" s="416"/>
      <c r="H625" s="416"/>
      <c r="J625" s="416"/>
    </row>
    <row r="626" spans="7:10">
      <c r="G626" s="416"/>
      <c r="H626" s="416"/>
      <c r="J626" s="416"/>
    </row>
    <row r="627" spans="7:10">
      <c r="G627" s="416"/>
      <c r="H627" s="416"/>
      <c r="J627" s="416"/>
    </row>
    <row r="628" spans="7:10">
      <c r="G628" s="416"/>
      <c r="H628" s="416"/>
      <c r="J628" s="416"/>
    </row>
    <row r="629" spans="7:10">
      <c r="G629" s="416"/>
      <c r="H629" s="416"/>
      <c r="J629" s="416"/>
    </row>
    <row r="630" spans="7:10">
      <c r="G630" s="416"/>
      <c r="H630" s="416"/>
      <c r="J630" s="416"/>
    </row>
    <row r="631" spans="7:10">
      <c r="G631" s="416"/>
      <c r="H631" s="416"/>
      <c r="J631" s="416"/>
    </row>
    <row r="632" spans="7:10">
      <c r="G632" s="416"/>
      <c r="H632" s="416"/>
      <c r="J632" s="416"/>
    </row>
    <row r="633" spans="7:10">
      <c r="G633" s="416"/>
      <c r="H633" s="416"/>
      <c r="J633" s="416"/>
    </row>
  </sheetData>
  <mergeCells count="13">
    <mergeCell ref="A1:J1"/>
    <mergeCell ref="A546:F546"/>
    <mergeCell ref="G2:J2"/>
    <mergeCell ref="A3:D3"/>
    <mergeCell ref="F3:F4"/>
    <mergeCell ref="G3:I3"/>
    <mergeCell ref="J3:J4"/>
    <mergeCell ref="A59:J59"/>
    <mergeCell ref="G60:J60"/>
    <mergeCell ref="A61:D61"/>
    <mergeCell ref="F61:F62"/>
    <mergeCell ref="G61:I61"/>
    <mergeCell ref="J61:J62"/>
  </mergeCells>
  <conditionalFormatting sqref="P5:P545">
    <cfRule type="cellIs" dxfId="0" priority="1" operator="equal">
      <formula>FALSE</formula>
    </cfRule>
  </conditionalFormatting>
  <printOptions horizontalCentered="1"/>
  <pageMargins left="0.7" right="0.7" top="1.25" bottom="0.7" header="0.5" footer="0.3"/>
  <pageSetup paperSize="9" scale="73" firstPageNumber="23" fitToWidth="0" fitToHeight="0" orientation="portrait" useFirstPageNumber="1" r:id="rId1"/>
  <headerFooter>
    <oddHeader xml:space="preserve">&amp;C&amp;"+,Regular"&amp;20
&amp;"Times New Roman,Bold"_________________________________________________________________&amp;R&amp;"Times New Roman,Regular"&amp;12
  مملكة البحرين 
  الحساب الختامي الموحد للدولة للسنة المالية المنتهية في 31 ديسمبر 2023
</oddHeader>
    <oddFooter>&amp;C&amp;"Arial,Bold"&amp;20_____________________________________________________&amp;"Arabic Transparent,Regular"&amp;14
&amp;"Times New Roman,Regular"&amp;16&amp;P</oddFooter>
  </headerFooter>
  <rowBreaks count="1" manualBreakCount="1">
    <brk id="58" max="9" man="1"/>
  </rowBreaks>
  <ignoredErrors>
    <ignoredError sqref="A4:J4 H546:I546 A22:F22 H86:I86 H93:I93 H116:I116 A29:E29 A285:E285 A213:F213 A211:E212 A3:F3 H3:I3 A205:F206 A220:F220 A210:F210 A232:F232 A230:F230 A280:F284 A319:I319 A315:F318 A331:F338 A344:I344 A340:F343 A347:I347 A345:F346 I6:I15 A5:F11 I17:I18 A17:F18 I22:I33 A31:F33 A79:F79 I114:I115 I117:I118 I133:I135 I172:I173 I150:I160 A150:F152 I183 A183:F183 I189:I193 A189:F193 I200:I201 A200:F201 I219 A207:E207 I230 I280:I284 I250:I252 A250:F252 I254 A254:F254 I259:I260 A259:F260 I265:I266 A266:F266 I289 I318 I320:I325 A320:F323 I345:I346 I353:I359 I374 I385:I390 I396:I397 G405:I405 I402 G542:I542 G544:I544 I543 I545 G508:I508 H5 H119:I119 A215:F216 A214:E214 I205:I207 I343 I535:I541 A111:E111 A86:F87 A80:E80 A307:F307 A306:E306 A154:F156 A153:E153 A308:E308 A45:F55 I45:I55 A82:F84 I71:I77 A133:F135 A172:F173 A177:F178 I177:I179 A233:E233 I331:I338 A110:F110 A109:E109 A158:F160 A157:E157 A179:E179 A299:E299 I496:I502 A112:F112 A195:F198 I195:I198 I223:I228 A223:F228 I232:I233 A286:F287 A300:F301 I298:I300 H285:I285 I327:I328 A327:F328 I450:I456 I489:I494 H297:I297 I340:I341 H352:I352 A374:F375 H375:I375 A114:F120 H290:I290 I286:I287 B121:F121 I512:I516 I348:I351 A63:F63 I63 I82 I92 A93:F98 I94:I97 A101:F108 I120:I128 A122:F128 A144:F144 I144:I145 I210:I216 I291:I296 A289:F298 I303:I306 A303:F305 I361:I372 A348:F372 I408:I414 I446 I458:I487 A66:E66 A88:E89 I87:I90 A90:E90 B92:E92 I141:I142 A140:F142 A325:F325 A324:E324 I406 I416:I425 I433 I438:I442 A145:E145 I531:I533 A219:E219 A265:E265 A99:E100 I66:I67 A67:F67 A71:F77 I80 A13:F15 A12:E12 A24:F28 A23:E23 I277:I278 A277:F278 I510 I99:I102 I104:I112 I435 I518:I529 A30:E30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2"/>
  <sheetViews>
    <sheetView rightToLeft="1" workbookViewId="0">
      <selection activeCell="A2" sqref="A2:J401"/>
    </sheetView>
  </sheetViews>
  <sheetFormatPr defaultRowHeight="12.75"/>
  <cols>
    <col min="1" max="1" width="4.5703125" bestFit="1" customWidth="1"/>
    <col min="2" max="2" width="4.85546875" bestFit="1" customWidth="1"/>
    <col min="3" max="3" width="4.28515625" bestFit="1" customWidth="1"/>
    <col min="4" max="4" width="5.28515625" bestFit="1" customWidth="1"/>
    <col min="5" max="5" width="7.85546875" bestFit="1" customWidth="1"/>
    <col min="6" max="6" width="38.7109375" bestFit="1" customWidth="1"/>
    <col min="7" max="8" width="14.42578125" bestFit="1" customWidth="1"/>
    <col min="9" max="9" width="13.42578125" bestFit="1" customWidth="1"/>
    <col min="10" max="10" width="14.42578125" bestFit="1" customWidth="1"/>
  </cols>
  <sheetData>
    <row r="1" spans="1:10">
      <c r="A1" s="309" t="s">
        <v>259</v>
      </c>
      <c r="B1" s="309" t="s">
        <v>2000</v>
      </c>
      <c r="C1" s="309" t="s">
        <v>261</v>
      </c>
      <c r="D1" s="309" t="s">
        <v>262</v>
      </c>
      <c r="E1" s="309" t="s">
        <v>2</v>
      </c>
      <c r="F1" s="309" t="s">
        <v>2001</v>
      </c>
      <c r="G1" s="309" t="s">
        <v>2002</v>
      </c>
      <c r="H1" s="309" t="s">
        <v>2003</v>
      </c>
      <c r="I1" s="309" t="s">
        <v>263</v>
      </c>
      <c r="J1" s="309" t="s">
        <v>2004</v>
      </c>
    </row>
    <row r="2" spans="1:10">
      <c r="A2" s="314" t="s">
        <v>2005</v>
      </c>
      <c r="B2" s="314" t="s">
        <v>2006</v>
      </c>
      <c r="C2" s="314" t="s">
        <v>2006</v>
      </c>
      <c r="D2" s="314" t="s">
        <v>2007</v>
      </c>
      <c r="E2" s="314">
        <v>61160011</v>
      </c>
      <c r="F2" s="315" t="s">
        <v>2008</v>
      </c>
      <c r="G2" s="316">
        <v>828937782</v>
      </c>
      <c r="H2" s="316">
        <v>821844760</v>
      </c>
      <c r="I2" s="316">
        <v>7093022</v>
      </c>
      <c r="J2" s="317">
        <v>805978082</v>
      </c>
    </row>
    <row r="3" spans="1:10">
      <c r="A3" s="314" t="s">
        <v>2005</v>
      </c>
      <c r="B3" s="314" t="s">
        <v>2006</v>
      </c>
      <c r="C3" s="314" t="s">
        <v>2006</v>
      </c>
      <c r="D3" s="314" t="s">
        <v>2009</v>
      </c>
      <c r="E3" s="314">
        <v>61160021</v>
      </c>
      <c r="F3" s="315" t="s">
        <v>722</v>
      </c>
      <c r="G3" s="316">
        <v>13261923</v>
      </c>
      <c r="H3" s="316">
        <v>12708205</v>
      </c>
      <c r="I3" s="316">
        <v>553718</v>
      </c>
      <c r="J3" s="317">
        <v>11996659</v>
      </c>
    </row>
    <row r="4" spans="1:10">
      <c r="A4" s="314" t="s">
        <v>2005</v>
      </c>
      <c r="B4" s="314" t="s">
        <v>2006</v>
      </c>
      <c r="C4" s="314" t="s">
        <v>2006</v>
      </c>
      <c r="D4" s="314" t="s">
        <v>2010</v>
      </c>
      <c r="E4" s="314">
        <v>61161011</v>
      </c>
      <c r="F4" s="315" t="s">
        <v>724</v>
      </c>
      <c r="G4" s="316">
        <v>48546078</v>
      </c>
      <c r="H4" s="316">
        <v>48898523</v>
      </c>
      <c r="I4" s="316">
        <v>-352445</v>
      </c>
      <c r="J4" s="317">
        <v>47300091</v>
      </c>
    </row>
    <row r="5" spans="1:10">
      <c r="A5" s="314" t="s">
        <v>2005</v>
      </c>
      <c r="B5" s="314" t="s">
        <v>2006</v>
      </c>
      <c r="C5" s="314" t="s">
        <v>2006</v>
      </c>
      <c r="D5" s="314" t="s">
        <v>2011</v>
      </c>
      <c r="E5" s="314">
        <v>61161012</v>
      </c>
      <c r="F5" s="315" t="s">
        <v>725</v>
      </c>
      <c r="G5" s="316">
        <v>61965276</v>
      </c>
      <c r="H5" s="316">
        <v>59634363</v>
      </c>
      <c r="I5" s="316">
        <v>2330913</v>
      </c>
      <c r="J5" s="317">
        <v>59464279</v>
      </c>
    </row>
    <row r="6" spans="1:10">
      <c r="A6" s="314" t="s">
        <v>2005</v>
      </c>
      <c r="B6" s="314" t="s">
        <v>2006</v>
      </c>
      <c r="C6" s="314" t="s">
        <v>2006</v>
      </c>
      <c r="D6" s="314" t="s">
        <v>2012</v>
      </c>
      <c r="E6" s="314">
        <v>61161013</v>
      </c>
      <c r="F6" s="315" t="s">
        <v>2013</v>
      </c>
      <c r="G6" s="316">
        <v>3315038</v>
      </c>
      <c r="H6" s="316">
        <v>2536870</v>
      </c>
      <c r="I6" s="316">
        <v>778168</v>
      </c>
      <c r="J6" s="317">
        <v>32149</v>
      </c>
    </row>
    <row r="7" spans="1:10">
      <c r="A7" s="314" t="s">
        <v>2005</v>
      </c>
      <c r="B7" s="314" t="s">
        <v>2006</v>
      </c>
      <c r="C7" s="314" t="s">
        <v>2006</v>
      </c>
      <c r="D7" s="314" t="s">
        <v>2014</v>
      </c>
      <c r="E7" s="314">
        <v>61161014</v>
      </c>
      <c r="F7" s="315" t="s">
        <v>2015</v>
      </c>
      <c r="G7" s="316">
        <v>126000</v>
      </c>
      <c r="H7" s="316">
        <v>29994</v>
      </c>
      <c r="I7" s="316">
        <v>96006</v>
      </c>
      <c r="J7" s="317">
        <v>6000</v>
      </c>
    </row>
    <row r="8" spans="1:10">
      <c r="A8" s="314" t="s">
        <v>2005</v>
      </c>
      <c r="B8" s="314" t="s">
        <v>2006</v>
      </c>
      <c r="C8" s="314" t="s">
        <v>2006</v>
      </c>
      <c r="D8" s="314" t="s">
        <v>2016</v>
      </c>
      <c r="E8" s="314">
        <v>61161015</v>
      </c>
      <c r="F8" s="315" t="s">
        <v>2017</v>
      </c>
      <c r="G8" s="316">
        <v>2523298</v>
      </c>
      <c r="H8" s="316">
        <v>2003788</v>
      </c>
      <c r="I8" s="316">
        <v>519510</v>
      </c>
      <c r="J8" s="317">
        <v>849254</v>
      </c>
    </row>
    <row r="9" spans="1:10">
      <c r="A9" s="314" t="s">
        <v>2005</v>
      </c>
      <c r="B9" s="314" t="s">
        <v>2006</v>
      </c>
      <c r="C9" s="314" t="s">
        <v>2006</v>
      </c>
      <c r="D9" s="314" t="s">
        <v>2018</v>
      </c>
      <c r="E9" s="314">
        <v>61161016</v>
      </c>
      <c r="F9" s="315" t="s">
        <v>2019</v>
      </c>
      <c r="G9" s="316">
        <v>189870</v>
      </c>
      <c r="H9" s="316">
        <v>113069</v>
      </c>
      <c r="I9" s="316">
        <v>76801</v>
      </c>
      <c r="J9" s="317">
        <v>37887</v>
      </c>
    </row>
    <row r="10" spans="1:10">
      <c r="A10" s="314" t="s">
        <v>2005</v>
      </c>
      <c r="B10" s="314" t="s">
        <v>2006</v>
      </c>
      <c r="C10" s="314" t="s">
        <v>2006</v>
      </c>
      <c r="D10" s="314" t="s">
        <v>2020</v>
      </c>
      <c r="E10" s="314">
        <v>61161017</v>
      </c>
      <c r="F10" s="315" t="s">
        <v>2021</v>
      </c>
      <c r="G10" s="316">
        <v>212100</v>
      </c>
      <c r="H10" s="316">
        <v>218412</v>
      </c>
      <c r="I10" s="316">
        <v>-6312</v>
      </c>
      <c r="J10" s="317">
        <v>19330</v>
      </c>
    </row>
    <row r="11" spans="1:10">
      <c r="A11" s="314" t="s">
        <v>2005</v>
      </c>
      <c r="B11" s="314" t="s">
        <v>2006</v>
      </c>
      <c r="C11" s="314" t="s">
        <v>2006</v>
      </c>
      <c r="D11" s="314" t="s">
        <v>2022</v>
      </c>
      <c r="E11" s="314">
        <v>61161021</v>
      </c>
      <c r="F11" s="315" t="s">
        <v>2023</v>
      </c>
      <c r="G11" s="316">
        <v>22584477</v>
      </c>
      <c r="H11" s="316">
        <v>23218558</v>
      </c>
      <c r="I11" s="316">
        <v>-634081</v>
      </c>
      <c r="J11" s="317">
        <v>25280494</v>
      </c>
    </row>
    <row r="12" spans="1:10">
      <c r="A12" s="314" t="s">
        <v>2005</v>
      </c>
      <c r="B12" s="314" t="s">
        <v>2006</v>
      </c>
      <c r="C12" s="314" t="s">
        <v>2006</v>
      </c>
      <c r="D12" s="314" t="s">
        <v>2024</v>
      </c>
      <c r="E12" s="314">
        <v>61161022</v>
      </c>
      <c r="F12" s="315" t="s">
        <v>2025</v>
      </c>
      <c r="G12" s="316">
        <v>2433420</v>
      </c>
      <c r="H12" s="316">
        <v>3938982</v>
      </c>
      <c r="I12" s="316">
        <v>-1505562</v>
      </c>
      <c r="J12" s="317">
        <v>3793180</v>
      </c>
    </row>
    <row r="13" spans="1:10">
      <c r="A13" s="314" t="s">
        <v>2005</v>
      </c>
      <c r="B13" s="314" t="s">
        <v>2006</v>
      </c>
      <c r="C13" s="314" t="s">
        <v>2006</v>
      </c>
      <c r="D13" s="314" t="s">
        <v>2026</v>
      </c>
      <c r="E13" s="314">
        <v>61161031</v>
      </c>
      <c r="F13" s="315" t="s">
        <v>731</v>
      </c>
      <c r="G13" s="316">
        <v>27857558</v>
      </c>
      <c r="H13" s="316">
        <v>39215284</v>
      </c>
      <c r="I13" s="316">
        <v>-11357726</v>
      </c>
      <c r="J13" s="317">
        <v>39338437</v>
      </c>
    </row>
    <row r="14" spans="1:10">
      <c r="A14" s="314" t="s">
        <v>2005</v>
      </c>
      <c r="B14" s="314" t="s">
        <v>2006</v>
      </c>
      <c r="C14" s="314" t="s">
        <v>2006</v>
      </c>
      <c r="D14" s="314" t="s">
        <v>2027</v>
      </c>
      <c r="E14" s="314">
        <v>61161032</v>
      </c>
      <c r="F14" s="315" t="s">
        <v>2028</v>
      </c>
      <c r="G14" s="316">
        <v>12105063</v>
      </c>
      <c r="H14" s="316">
        <v>85605</v>
      </c>
      <c r="I14" s="316">
        <v>12019458</v>
      </c>
      <c r="J14" s="317">
        <v>86542</v>
      </c>
    </row>
    <row r="15" spans="1:10">
      <c r="A15" s="314" t="s">
        <v>2005</v>
      </c>
      <c r="B15" s="314" t="s">
        <v>2006</v>
      </c>
      <c r="C15" s="314" t="s">
        <v>2006</v>
      </c>
      <c r="D15" s="314" t="s">
        <v>2029</v>
      </c>
      <c r="E15" s="314">
        <v>61161033</v>
      </c>
      <c r="F15" s="315" t="s">
        <v>2030</v>
      </c>
      <c r="G15" s="316">
        <v>69390</v>
      </c>
      <c r="H15" s="316">
        <v>320150</v>
      </c>
      <c r="I15" s="316">
        <v>-250760</v>
      </c>
      <c r="J15" s="317">
        <v>14874</v>
      </c>
    </row>
    <row r="16" spans="1:10">
      <c r="A16" s="314" t="s">
        <v>2005</v>
      </c>
      <c r="B16" s="314" t="s">
        <v>2006</v>
      </c>
      <c r="C16" s="314" t="s">
        <v>2006</v>
      </c>
      <c r="D16" s="314" t="s">
        <v>2031</v>
      </c>
      <c r="E16" s="314">
        <v>61161034</v>
      </c>
      <c r="F16" s="315" t="s">
        <v>738</v>
      </c>
      <c r="G16" s="316">
        <v>166000</v>
      </c>
      <c r="H16" s="316">
        <v>52900</v>
      </c>
      <c r="I16" s="316">
        <v>113100</v>
      </c>
      <c r="J16" s="317">
        <v>4600</v>
      </c>
    </row>
    <row r="17" spans="1:10">
      <c r="A17" s="314" t="s">
        <v>2005</v>
      </c>
      <c r="B17" s="314" t="s">
        <v>2006</v>
      </c>
      <c r="C17" s="314" t="s">
        <v>2006</v>
      </c>
      <c r="D17" s="314" t="s">
        <v>2032</v>
      </c>
      <c r="E17" s="314">
        <v>61161035</v>
      </c>
      <c r="F17" s="315" t="s">
        <v>740</v>
      </c>
      <c r="G17" s="316">
        <v>2973000</v>
      </c>
      <c r="H17" s="316">
        <v>3366128</v>
      </c>
      <c r="I17" s="316">
        <v>-393128</v>
      </c>
      <c r="J17" s="317">
        <v>3366621</v>
      </c>
    </row>
    <row r="18" spans="1:10">
      <c r="A18" s="314" t="s">
        <v>2005</v>
      </c>
      <c r="B18" s="314" t="s">
        <v>2006</v>
      </c>
      <c r="C18" s="314" t="s">
        <v>2006</v>
      </c>
      <c r="D18" s="314" t="s">
        <v>2033</v>
      </c>
      <c r="E18" s="314">
        <v>61161036</v>
      </c>
      <c r="F18" s="315" t="s">
        <v>2034</v>
      </c>
      <c r="G18" s="316">
        <v>3911700</v>
      </c>
      <c r="H18" s="316">
        <v>3652417</v>
      </c>
      <c r="I18" s="316">
        <v>259283</v>
      </c>
      <c r="J18" s="317">
        <v>3507025</v>
      </c>
    </row>
    <row r="19" spans="1:10">
      <c r="A19" s="314" t="s">
        <v>2005</v>
      </c>
      <c r="B19" s="314" t="s">
        <v>2006</v>
      </c>
      <c r="C19" s="314" t="s">
        <v>2006</v>
      </c>
      <c r="D19" s="314" t="s">
        <v>2035</v>
      </c>
      <c r="E19" s="314">
        <v>61161037</v>
      </c>
      <c r="F19" s="315" t="s">
        <v>2036</v>
      </c>
      <c r="G19" s="313"/>
      <c r="H19" s="316">
        <v>147</v>
      </c>
      <c r="I19" s="316">
        <v>-147</v>
      </c>
      <c r="J19" s="313"/>
    </row>
    <row r="20" spans="1:10">
      <c r="A20" s="314" t="s">
        <v>2005</v>
      </c>
      <c r="B20" s="314" t="s">
        <v>2006</v>
      </c>
      <c r="C20" s="314" t="s">
        <v>2006</v>
      </c>
      <c r="D20" s="314" t="s">
        <v>2037</v>
      </c>
      <c r="E20" s="314">
        <v>61161038</v>
      </c>
      <c r="F20" s="315" t="s">
        <v>744</v>
      </c>
      <c r="G20" s="316">
        <v>1331020</v>
      </c>
      <c r="H20" s="316">
        <v>1210984</v>
      </c>
      <c r="I20" s="316">
        <v>120036</v>
      </c>
      <c r="J20" s="317">
        <v>1218354</v>
      </c>
    </row>
    <row r="21" spans="1:10">
      <c r="A21" s="314" t="s">
        <v>2005</v>
      </c>
      <c r="B21" s="314" t="s">
        <v>2006</v>
      </c>
      <c r="C21" s="314" t="s">
        <v>2006</v>
      </c>
      <c r="D21" s="314" t="s">
        <v>2038</v>
      </c>
      <c r="E21" s="314">
        <v>61161039</v>
      </c>
      <c r="F21" s="315" t="s">
        <v>747</v>
      </c>
      <c r="G21" s="316">
        <v>620600</v>
      </c>
      <c r="H21" s="316">
        <v>813084</v>
      </c>
      <c r="I21" s="316">
        <v>-192484</v>
      </c>
      <c r="J21" s="317">
        <v>660975</v>
      </c>
    </row>
    <row r="22" spans="1:10">
      <c r="A22" s="314" t="s">
        <v>2005</v>
      </c>
      <c r="B22" s="314" t="s">
        <v>2006</v>
      </c>
      <c r="C22" s="314" t="s">
        <v>2006</v>
      </c>
      <c r="D22" s="314" t="s">
        <v>2039</v>
      </c>
      <c r="E22" s="314">
        <v>61161043</v>
      </c>
      <c r="F22" s="315" t="s">
        <v>749</v>
      </c>
      <c r="G22" s="313"/>
      <c r="H22" s="316">
        <v>6790</v>
      </c>
      <c r="I22" s="316">
        <v>-6790</v>
      </c>
      <c r="J22" s="313"/>
    </row>
    <row r="23" spans="1:10">
      <c r="A23" s="314" t="s">
        <v>2005</v>
      </c>
      <c r="B23" s="314" t="s">
        <v>2006</v>
      </c>
      <c r="C23" s="314" t="s">
        <v>2006</v>
      </c>
      <c r="D23" s="314" t="s">
        <v>2040</v>
      </c>
      <c r="E23" s="314">
        <v>61161044</v>
      </c>
      <c r="F23" s="315" t="s">
        <v>2041</v>
      </c>
      <c r="G23" s="316">
        <v>4413649</v>
      </c>
      <c r="H23" s="316">
        <v>3805109</v>
      </c>
      <c r="I23" s="316">
        <v>608540</v>
      </c>
      <c r="J23" s="317">
        <v>3675771</v>
      </c>
    </row>
    <row r="24" spans="1:10">
      <c r="A24" s="314" t="s">
        <v>2005</v>
      </c>
      <c r="B24" s="314" t="s">
        <v>2006</v>
      </c>
      <c r="C24" s="314" t="s">
        <v>2006</v>
      </c>
      <c r="D24" s="314" t="s">
        <v>2042</v>
      </c>
      <c r="E24" s="314">
        <v>61161045</v>
      </c>
      <c r="F24" s="315" t="s">
        <v>2043</v>
      </c>
      <c r="G24" s="316">
        <v>65952</v>
      </c>
      <c r="H24" s="316">
        <v>79239</v>
      </c>
      <c r="I24" s="316">
        <v>-13287</v>
      </c>
      <c r="J24" s="317">
        <v>45021</v>
      </c>
    </row>
    <row r="25" spans="1:10">
      <c r="A25" s="314" t="s">
        <v>2005</v>
      </c>
      <c r="B25" s="314" t="s">
        <v>2006</v>
      </c>
      <c r="C25" s="314" t="s">
        <v>2006</v>
      </c>
      <c r="D25" s="314" t="s">
        <v>2044</v>
      </c>
      <c r="E25" s="314">
        <v>61161991</v>
      </c>
      <c r="F25" s="315" t="s">
        <v>753</v>
      </c>
      <c r="G25" s="316">
        <v>9693924</v>
      </c>
      <c r="H25" s="316">
        <v>9132705</v>
      </c>
      <c r="I25" s="316">
        <v>561219</v>
      </c>
      <c r="J25" s="317">
        <v>10135141</v>
      </c>
    </row>
    <row r="26" spans="1:10">
      <c r="A26" s="314" t="s">
        <v>2005</v>
      </c>
      <c r="B26" s="314" t="s">
        <v>2006</v>
      </c>
      <c r="C26" s="314" t="s">
        <v>2045</v>
      </c>
      <c r="D26" s="314" t="s">
        <v>2007</v>
      </c>
      <c r="E26" s="314">
        <v>61260011</v>
      </c>
      <c r="F26" s="315" t="s">
        <v>2008</v>
      </c>
      <c r="G26" s="316">
        <v>135034565</v>
      </c>
      <c r="H26" s="316">
        <v>127833284</v>
      </c>
      <c r="I26" s="316">
        <v>7201281</v>
      </c>
      <c r="J26" s="317">
        <v>126359695</v>
      </c>
    </row>
    <row r="27" spans="1:10">
      <c r="A27" s="314" t="s">
        <v>2005</v>
      </c>
      <c r="B27" s="314" t="s">
        <v>2006</v>
      </c>
      <c r="C27" s="314" t="s">
        <v>2045</v>
      </c>
      <c r="D27" s="314" t="s">
        <v>2009</v>
      </c>
      <c r="E27" s="314">
        <v>61260021</v>
      </c>
      <c r="F27" s="315" t="s">
        <v>722</v>
      </c>
      <c r="G27" s="316">
        <v>2579074</v>
      </c>
      <c r="H27" s="316">
        <v>2420290</v>
      </c>
      <c r="I27" s="316">
        <v>158784</v>
      </c>
      <c r="J27" s="317">
        <v>2187783</v>
      </c>
    </row>
    <row r="28" spans="1:10">
      <c r="A28" s="314" t="s">
        <v>2005</v>
      </c>
      <c r="B28" s="314" t="s">
        <v>2006</v>
      </c>
      <c r="C28" s="314" t="s">
        <v>2045</v>
      </c>
      <c r="D28" s="314" t="s">
        <v>2010</v>
      </c>
      <c r="E28" s="314">
        <v>61261011</v>
      </c>
      <c r="F28" s="315" t="s">
        <v>724</v>
      </c>
      <c r="G28" s="316">
        <v>7225031</v>
      </c>
      <c r="H28" s="316">
        <v>7131731</v>
      </c>
      <c r="I28" s="316">
        <v>93300</v>
      </c>
      <c r="J28" s="317">
        <v>7135262</v>
      </c>
    </row>
    <row r="29" spans="1:10">
      <c r="A29" s="314" t="s">
        <v>2005</v>
      </c>
      <c r="B29" s="314" t="s">
        <v>2006</v>
      </c>
      <c r="C29" s="314" t="s">
        <v>2045</v>
      </c>
      <c r="D29" s="314" t="s">
        <v>2011</v>
      </c>
      <c r="E29" s="314">
        <v>61261012</v>
      </c>
      <c r="F29" s="315" t="s">
        <v>725</v>
      </c>
      <c r="G29" s="316">
        <v>48117</v>
      </c>
      <c r="H29" s="316">
        <v>68147</v>
      </c>
      <c r="I29" s="316">
        <v>-20030</v>
      </c>
      <c r="J29" s="317">
        <v>57889</v>
      </c>
    </row>
    <row r="30" spans="1:10">
      <c r="A30" s="314" t="s">
        <v>2005</v>
      </c>
      <c r="B30" s="314" t="s">
        <v>2006</v>
      </c>
      <c r="C30" s="314" t="s">
        <v>2045</v>
      </c>
      <c r="D30" s="314" t="s">
        <v>2012</v>
      </c>
      <c r="E30" s="314">
        <v>61261013</v>
      </c>
      <c r="F30" s="315" t="s">
        <v>2013</v>
      </c>
      <c r="G30" s="316">
        <v>905170</v>
      </c>
      <c r="H30" s="316">
        <v>35366</v>
      </c>
      <c r="I30" s="316">
        <v>869804</v>
      </c>
      <c r="J30" s="313"/>
    </row>
    <row r="31" spans="1:10">
      <c r="A31" s="314" t="s">
        <v>2005</v>
      </c>
      <c r="B31" s="314" t="s">
        <v>2006</v>
      </c>
      <c r="C31" s="314" t="s">
        <v>2045</v>
      </c>
      <c r="D31" s="314" t="s">
        <v>2016</v>
      </c>
      <c r="E31" s="314">
        <v>61261015</v>
      </c>
      <c r="F31" s="315" t="s">
        <v>2017</v>
      </c>
      <c r="G31" s="313"/>
      <c r="H31" s="316">
        <v>708676</v>
      </c>
      <c r="I31" s="316">
        <v>-708676</v>
      </c>
      <c r="J31" s="313"/>
    </row>
    <row r="32" spans="1:10">
      <c r="A32" s="314" t="s">
        <v>2005</v>
      </c>
      <c r="B32" s="314" t="s">
        <v>2006</v>
      </c>
      <c r="C32" s="314" t="s">
        <v>2045</v>
      </c>
      <c r="D32" s="314" t="s">
        <v>2018</v>
      </c>
      <c r="E32" s="314">
        <v>61261016</v>
      </c>
      <c r="F32" s="315" t="s">
        <v>2019</v>
      </c>
      <c r="G32" s="313"/>
      <c r="H32" s="316">
        <v>6228</v>
      </c>
      <c r="I32" s="316">
        <v>-6228</v>
      </c>
      <c r="J32" s="313"/>
    </row>
    <row r="33" spans="1:10">
      <c r="A33" s="314" t="s">
        <v>2005</v>
      </c>
      <c r="B33" s="314" t="s">
        <v>2006</v>
      </c>
      <c r="C33" s="314" t="s">
        <v>2045</v>
      </c>
      <c r="D33" s="314" t="s">
        <v>2020</v>
      </c>
      <c r="E33" s="314">
        <v>61261017</v>
      </c>
      <c r="F33" s="315" t="s">
        <v>2021</v>
      </c>
      <c r="G33" s="316">
        <v>600</v>
      </c>
      <c r="H33" s="316">
        <v>62257</v>
      </c>
      <c r="I33" s="316">
        <v>-61657</v>
      </c>
      <c r="J33" s="313"/>
    </row>
    <row r="34" spans="1:10">
      <c r="A34" s="314" t="s">
        <v>2005</v>
      </c>
      <c r="B34" s="314" t="s">
        <v>2006</v>
      </c>
      <c r="C34" s="314" t="s">
        <v>2045</v>
      </c>
      <c r="D34" s="314" t="s">
        <v>2022</v>
      </c>
      <c r="E34" s="314">
        <v>61261021</v>
      </c>
      <c r="F34" s="315" t="s">
        <v>2023</v>
      </c>
      <c r="G34" s="316">
        <v>2741345</v>
      </c>
      <c r="H34" s="316">
        <v>3569683</v>
      </c>
      <c r="I34" s="316">
        <v>-828338</v>
      </c>
      <c r="J34" s="317">
        <v>3614919</v>
      </c>
    </row>
    <row r="35" spans="1:10">
      <c r="A35" s="314" t="s">
        <v>2005</v>
      </c>
      <c r="B35" s="314" t="s">
        <v>2006</v>
      </c>
      <c r="C35" s="314" t="s">
        <v>2045</v>
      </c>
      <c r="D35" s="314" t="s">
        <v>2024</v>
      </c>
      <c r="E35" s="314">
        <v>61261022</v>
      </c>
      <c r="F35" s="315" t="s">
        <v>2025</v>
      </c>
      <c r="G35" s="316">
        <v>201485</v>
      </c>
      <c r="H35" s="316">
        <v>194951</v>
      </c>
      <c r="I35" s="316">
        <v>6534</v>
      </c>
      <c r="J35" s="317">
        <v>190211</v>
      </c>
    </row>
    <row r="36" spans="1:10">
      <c r="A36" s="314" t="s">
        <v>2005</v>
      </c>
      <c r="B36" s="314" t="s">
        <v>2006</v>
      </c>
      <c r="C36" s="314" t="s">
        <v>2045</v>
      </c>
      <c r="D36" s="314" t="s">
        <v>2026</v>
      </c>
      <c r="E36" s="314">
        <v>61261031</v>
      </c>
      <c r="F36" s="315" t="s">
        <v>731</v>
      </c>
      <c r="G36" s="316">
        <v>13367395</v>
      </c>
      <c r="H36" s="316">
        <v>12595633</v>
      </c>
      <c r="I36" s="316">
        <v>771762</v>
      </c>
      <c r="J36" s="317">
        <v>13281413</v>
      </c>
    </row>
    <row r="37" spans="1:10">
      <c r="A37" s="314" t="s">
        <v>2005</v>
      </c>
      <c r="B37" s="314" t="s">
        <v>2006</v>
      </c>
      <c r="C37" s="314" t="s">
        <v>2045</v>
      </c>
      <c r="D37" s="314" t="s">
        <v>2031</v>
      </c>
      <c r="E37" s="314">
        <v>61261034</v>
      </c>
      <c r="F37" s="315" t="s">
        <v>738</v>
      </c>
      <c r="G37" s="316">
        <v>21800</v>
      </c>
      <c r="H37" s="313"/>
      <c r="I37" s="316">
        <v>21800</v>
      </c>
      <c r="J37" s="317">
        <v>1000</v>
      </c>
    </row>
    <row r="38" spans="1:10">
      <c r="A38" s="314" t="s">
        <v>2005</v>
      </c>
      <c r="B38" s="314" t="s">
        <v>2006</v>
      </c>
      <c r="C38" s="314" t="s">
        <v>2045</v>
      </c>
      <c r="D38" s="314" t="s">
        <v>2032</v>
      </c>
      <c r="E38" s="314">
        <v>61261035</v>
      </c>
      <c r="F38" s="315" t="s">
        <v>740</v>
      </c>
      <c r="G38" s="316">
        <v>14000</v>
      </c>
      <c r="H38" s="316">
        <v>15264</v>
      </c>
      <c r="I38" s="316">
        <v>-1264</v>
      </c>
      <c r="J38" s="317">
        <v>12676</v>
      </c>
    </row>
    <row r="39" spans="1:10">
      <c r="A39" s="314" t="s">
        <v>2005</v>
      </c>
      <c r="B39" s="314" t="s">
        <v>2006</v>
      </c>
      <c r="C39" s="314" t="s">
        <v>2045</v>
      </c>
      <c r="D39" s="314" t="s">
        <v>2035</v>
      </c>
      <c r="E39" s="314">
        <v>61261037</v>
      </c>
      <c r="F39" s="315" t="s">
        <v>2036</v>
      </c>
      <c r="G39" s="313"/>
      <c r="H39" s="316">
        <v>699</v>
      </c>
      <c r="I39" s="316">
        <v>-699</v>
      </c>
      <c r="J39" s="313"/>
    </row>
    <row r="40" spans="1:10">
      <c r="A40" s="314" t="s">
        <v>2005</v>
      </c>
      <c r="B40" s="314" t="s">
        <v>2006</v>
      </c>
      <c r="C40" s="314" t="s">
        <v>2045</v>
      </c>
      <c r="D40" s="314" t="s">
        <v>2046</v>
      </c>
      <c r="E40" s="314">
        <v>61261041</v>
      </c>
      <c r="F40" s="315" t="s">
        <v>763</v>
      </c>
      <c r="G40" s="316">
        <v>342949</v>
      </c>
      <c r="H40" s="316">
        <v>256687</v>
      </c>
      <c r="I40" s="316">
        <v>86262</v>
      </c>
      <c r="J40" s="317">
        <v>249824</v>
      </c>
    </row>
    <row r="41" spans="1:10">
      <c r="A41" s="314" t="s">
        <v>2005</v>
      </c>
      <c r="B41" s="314" t="s">
        <v>2006</v>
      </c>
      <c r="C41" s="314" t="s">
        <v>2045</v>
      </c>
      <c r="D41" s="314" t="s">
        <v>2047</v>
      </c>
      <c r="E41" s="314">
        <v>61261042</v>
      </c>
      <c r="F41" s="315" t="s">
        <v>764</v>
      </c>
      <c r="G41" s="316">
        <v>5431488</v>
      </c>
      <c r="H41" s="316">
        <v>6440385</v>
      </c>
      <c r="I41" s="316">
        <v>-1008897</v>
      </c>
      <c r="J41" s="317">
        <v>5629178</v>
      </c>
    </row>
    <row r="42" spans="1:10">
      <c r="A42" s="314" t="s">
        <v>2005</v>
      </c>
      <c r="B42" s="314" t="s">
        <v>2006</v>
      </c>
      <c r="C42" s="314" t="s">
        <v>2045</v>
      </c>
      <c r="D42" s="314" t="s">
        <v>2039</v>
      </c>
      <c r="E42" s="314">
        <v>61261043</v>
      </c>
      <c r="F42" s="315" t="s">
        <v>749</v>
      </c>
      <c r="G42" s="316">
        <v>16512153</v>
      </c>
      <c r="H42" s="316">
        <v>17079880</v>
      </c>
      <c r="I42" s="316">
        <v>-567727</v>
      </c>
      <c r="J42" s="317">
        <v>17391568</v>
      </c>
    </row>
    <row r="43" spans="1:10">
      <c r="A43" s="314" t="s">
        <v>2005</v>
      </c>
      <c r="B43" s="314" t="s">
        <v>2006</v>
      </c>
      <c r="C43" s="314" t="s">
        <v>2045</v>
      </c>
      <c r="D43" s="314" t="s">
        <v>2044</v>
      </c>
      <c r="E43" s="314">
        <v>61261991</v>
      </c>
      <c r="F43" s="315" t="s">
        <v>753</v>
      </c>
      <c r="G43" s="316">
        <v>9080383</v>
      </c>
      <c r="H43" s="316">
        <v>8606989</v>
      </c>
      <c r="I43" s="316">
        <v>473394</v>
      </c>
      <c r="J43" s="317">
        <v>9789184</v>
      </c>
    </row>
    <row r="44" spans="1:10">
      <c r="A44" s="314" t="s">
        <v>2005</v>
      </c>
      <c r="B44" s="314" t="s">
        <v>2006</v>
      </c>
      <c r="C44" s="314" t="s">
        <v>2045</v>
      </c>
      <c r="D44" s="314" t="s">
        <v>2048</v>
      </c>
      <c r="E44" s="314">
        <v>61264021</v>
      </c>
      <c r="F44" s="315" t="s">
        <v>767</v>
      </c>
      <c r="G44" s="316">
        <v>74274</v>
      </c>
      <c r="H44" s="316">
        <v>260833</v>
      </c>
      <c r="I44" s="316">
        <v>-186559</v>
      </c>
      <c r="J44" s="317">
        <v>85503</v>
      </c>
    </row>
    <row r="45" spans="1:10">
      <c r="A45" s="314" t="s">
        <v>2005</v>
      </c>
      <c r="B45" s="314" t="s">
        <v>2006</v>
      </c>
      <c r="C45" s="314" t="s">
        <v>2045</v>
      </c>
      <c r="D45" s="314" t="s">
        <v>2049</v>
      </c>
      <c r="E45" s="314">
        <v>61268033</v>
      </c>
      <c r="F45" s="315" t="s">
        <v>2050</v>
      </c>
      <c r="G45" s="316">
        <v>12460</v>
      </c>
      <c r="H45" s="316">
        <v>91642</v>
      </c>
      <c r="I45" s="316">
        <v>-79182</v>
      </c>
      <c r="J45" s="317">
        <v>7910</v>
      </c>
    </row>
    <row r="46" spans="1:10">
      <c r="A46" s="314" t="s">
        <v>2005</v>
      </c>
      <c r="B46" s="314" t="s">
        <v>2006</v>
      </c>
      <c r="C46" s="314" t="s">
        <v>2051</v>
      </c>
      <c r="D46" s="314" t="s">
        <v>2007</v>
      </c>
      <c r="E46" s="314">
        <v>61360011</v>
      </c>
      <c r="F46" s="315" t="s">
        <v>2008</v>
      </c>
      <c r="G46" s="316">
        <v>3131132</v>
      </c>
      <c r="H46" s="316">
        <v>3312970</v>
      </c>
      <c r="I46" s="316">
        <v>-181838</v>
      </c>
      <c r="J46" s="317">
        <v>3064375</v>
      </c>
    </row>
    <row r="47" spans="1:10">
      <c r="A47" s="314" t="s">
        <v>2005</v>
      </c>
      <c r="B47" s="314" t="s">
        <v>2006</v>
      </c>
      <c r="C47" s="314" t="s">
        <v>2051</v>
      </c>
      <c r="D47" s="314" t="s">
        <v>2009</v>
      </c>
      <c r="E47" s="314">
        <v>61360021</v>
      </c>
      <c r="F47" s="315" t="s">
        <v>722</v>
      </c>
      <c r="G47" s="316">
        <v>2414</v>
      </c>
      <c r="H47" s="316">
        <v>1435</v>
      </c>
      <c r="I47" s="316">
        <v>979</v>
      </c>
      <c r="J47" s="317">
        <v>1242</v>
      </c>
    </row>
    <row r="48" spans="1:10">
      <c r="A48" s="314" t="s">
        <v>2005</v>
      </c>
      <c r="B48" s="314" t="s">
        <v>2006</v>
      </c>
      <c r="C48" s="314" t="s">
        <v>2051</v>
      </c>
      <c r="D48" s="314" t="s">
        <v>2010</v>
      </c>
      <c r="E48" s="314">
        <v>61361011</v>
      </c>
      <c r="F48" s="315" t="s">
        <v>724</v>
      </c>
      <c r="G48" s="316">
        <v>22955</v>
      </c>
      <c r="H48" s="316">
        <v>14423</v>
      </c>
      <c r="I48" s="316">
        <v>8532</v>
      </c>
      <c r="J48" s="317">
        <v>11963</v>
      </c>
    </row>
    <row r="49" spans="1:10">
      <c r="A49" s="314" t="s">
        <v>2005</v>
      </c>
      <c r="B49" s="314" t="s">
        <v>2006</v>
      </c>
      <c r="C49" s="314" t="s">
        <v>2051</v>
      </c>
      <c r="D49" s="314" t="s">
        <v>2022</v>
      </c>
      <c r="E49" s="314">
        <v>61361021</v>
      </c>
      <c r="F49" s="315" t="s">
        <v>2023</v>
      </c>
      <c r="G49" s="316">
        <v>10066</v>
      </c>
      <c r="H49" s="316">
        <v>8079</v>
      </c>
      <c r="I49" s="316">
        <v>1987</v>
      </c>
      <c r="J49" s="317">
        <v>5812</v>
      </c>
    </row>
    <row r="50" spans="1:10">
      <c r="A50" s="314" t="s">
        <v>2005</v>
      </c>
      <c r="B50" s="314" t="s">
        <v>2006</v>
      </c>
      <c r="C50" s="314" t="s">
        <v>2051</v>
      </c>
      <c r="D50" s="314" t="s">
        <v>2024</v>
      </c>
      <c r="E50" s="314">
        <v>61361022</v>
      </c>
      <c r="F50" s="315" t="s">
        <v>2025</v>
      </c>
      <c r="G50" s="313"/>
      <c r="H50" s="316">
        <v>1775</v>
      </c>
      <c r="I50" s="316">
        <v>-1775</v>
      </c>
      <c r="J50" s="317">
        <v>675</v>
      </c>
    </row>
    <row r="51" spans="1:10">
      <c r="A51" s="314" t="s">
        <v>2005</v>
      </c>
      <c r="B51" s="314" t="s">
        <v>2006</v>
      </c>
      <c r="C51" s="314" t="s">
        <v>2051</v>
      </c>
      <c r="D51" s="314" t="s">
        <v>2026</v>
      </c>
      <c r="E51" s="314">
        <v>61361031</v>
      </c>
      <c r="F51" s="315" t="s">
        <v>731</v>
      </c>
      <c r="G51" s="313"/>
      <c r="H51" s="316">
        <v>957</v>
      </c>
      <c r="I51" s="316">
        <v>-957</v>
      </c>
      <c r="J51" s="317">
        <v>3079</v>
      </c>
    </row>
    <row r="52" spans="1:10">
      <c r="A52" s="314" t="s">
        <v>2005</v>
      </c>
      <c r="B52" s="314" t="s">
        <v>2006</v>
      </c>
      <c r="C52" s="314" t="s">
        <v>2051</v>
      </c>
      <c r="D52" s="314" t="s">
        <v>2044</v>
      </c>
      <c r="E52" s="314">
        <v>61361991</v>
      </c>
      <c r="F52" s="315" t="s">
        <v>753</v>
      </c>
      <c r="G52" s="316">
        <v>1000</v>
      </c>
      <c r="H52" s="316">
        <v>1017</v>
      </c>
      <c r="I52" s="316">
        <v>-17</v>
      </c>
      <c r="J52" s="317">
        <v>936</v>
      </c>
    </row>
    <row r="53" spans="1:10">
      <c r="A53" s="314" t="s">
        <v>2005</v>
      </c>
      <c r="B53" s="314" t="s">
        <v>2006</v>
      </c>
      <c r="C53" s="314" t="s">
        <v>2052</v>
      </c>
      <c r="D53" s="314" t="s">
        <v>2007</v>
      </c>
      <c r="E53" s="314">
        <v>61460011</v>
      </c>
      <c r="F53" s="315" t="s">
        <v>2008</v>
      </c>
      <c r="G53" s="316">
        <v>37594</v>
      </c>
      <c r="H53" s="313"/>
      <c r="I53" s="316">
        <v>37594</v>
      </c>
      <c r="J53" s="313"/>
    </row>
    <row r="54" spans="1:10">
      <c r="A54" s="314" t="s">
        <v>2005</v>
      </c>
      <c r="B54" s="314" t="s">
        <v>2006</v>
      </c>
      <c r="C54" s="314" t="s">
        <v>2052</v>
      </c>
      <c r="D54" s="314" t="s">
        <v>2009</v>
      </c>
      <c r="E54" s="314">
        <v>61460021</v>
      </c>
      <c r="F54" s="315" t="s">
        <v>722</v>
      </c>
      <c r="G54" s="316">
        <v>693</v>
      </c>
      <c r="H54" s="313"/>
      <c r="I54" s="316">
        <v>693</v>
      </c>
      <c r="J54" s="313"/>
    </row>
    <row r="55" spans="1:10">
      <c r="A55" s="314" t="s">
        <v>2005</v>
      </c>
      <c r="B55" s="314" t="s">
        <v>2006</v>
      </c>
      <c r="C55" s="314" t="s">
        <v>2052</v>
      </c>
      <c r="D55" s="314" t="s">
        <v>2010</v>
      </c>
      <c r="E55" s="314">
        <v>61461011</v>
      </c>
      <c r="F55" s="315" t="s">
        <v>724</v>
      </c>
      <c r="G55" s="316">
        <v>1907</v>
      </c>
      <c r="H55" s="313"/>
      <c r="I55" s="316">
        <v>1907</v>
      </c>
      <c r="J55" s="313"/>
    </row>
    <row r="56" spans="1:10">
      <c r="A56" s="314" t="s">
        <v>2005</v>
      </c>
      <c r="B56" s="314" t="s">
        <v>2006</v>
      </c>
      <c r="C56" s="314" t="s">
        <v>2052</v>
      </c>
      <c r="D56" s="314" t="s">
        <v>2022</v>
      </c>
      <c r="E56" s="314">
        <v>61461021</v>
      </c>
      <c r="F56" s="315" t="s">
        <v>2023</v>
      </c>
      <c r="G56" s="316">
        <v>693</v>
      </c>
      <c r="H56" s="313"/>
      <c r="I56" s="316">
        <v>693</v>
      </c>
      <c r="J56" s="313"/>
    </row>
    <row r="57" spans="1:10">
      <c r="A57" s="314" t="s">
        <v>2005</v>
      </c>
      <c r="B57" s="314" t="s">
        <v>2006</v>
      </c>
      <c r="C57" s="314" t="s">
        <v>2052</v>
      </c>
      <c r="D57" s="314" t="s">
        <v>2044</v>
      </c>
      <c r="E57" s="314">
        <v>61461991</v>
      </c>
      <c r="F57" s="315" t="s">
        <v>753</v>
      </c>
      <c r="G57" s="313"/>
      <c r="H57" s="316">
        <v>110620</v>
      </c>
      <c r="I57" s="316">
        <v>-110620</v>
      </c>
      <c r="J57" s="313"/>
    </row>
    <row r="58" spans="1:10">
      <c r="A58" s="314" t="s">
        <v>2005</v>
      </c>
      <c r="B58" s="314" t="s">
        <v>2006</v>
      </c>
      <c r="C58" s="314" t="s">
        <v>2053</v>
      </c>
      <c r="D58" s="314" t="s">
        <v>2054</v>
      </c>
      <c r="E58" s="314">
        <v>61561051</v>
      </c>
      <c r="F58" s="315" t="s">
        <v>771</v>
      </c>
      <c r="G58" s="313"/>
      <c r="H58" s="316">
        <v>5510</v>
      </c>
      <c r="I58" s="316">
        <v>-5510</v>
      </c>
      <c r="J58" s="317">
        <v>6410</v>
      </c>
    </row>
    <row r="59" spans="1:10">
      <c r="A59" s="314" t="s">
        <v>2005</v>
      </c>
      <c r="B59" s="314" t="s">
        <v>2006</v>
      </c>
      <c r="C59" s="314" t="s">
        <v>2053</v>
      </c>
      <c r="D59" s="314" t="s">
        <v>2055</v>
      </c>
      <c r="E59" s="314">
        <v>61562011</v>
      </c>
      <c r="F59" s="315" t="s">
        <v>773</v>
      </c>
      <c r="G59" s="316">
        <v>3819300</v>
      </c>
      <c r="H59" s="316">
        <v>37324</v>
      </c>
      <c r="I59" s="316">
        <v>3781976</v>
      </c>
      <c r="J59" s="317">
        <v>8687767</v>
      </c>
    </row>
    <row r="60" spans="1:10">
      <c r="A60" s="314" t="s">
        <v>2005</v>
      </c>
      <c r="B60" s="314" t="s">
        <v>2006</v>
      </c>
      <c r="C60" s="314" t="s">
        <v>2053</v>
      </c>
      <c r="D60" s="314" t="s">
        <v>2056</v>
      </c>
      <c r="E60" s="314">
        <v>61562012</v>
      </c>
      <c r="F60" s="315" t="s">
        <v>774</v>
      </c>
      <c r="G60" s="313"/>
      <c r="H60" s="316">
        <v>150</v>
      </c>
      <c r="I60" s="316">
        <v>-150</v>
      </c>
      <c r="J60" s="317">
        <v>1300</v>
      </c>
    </row>
    <row r="61" spans="1:10">
      <c r="A61" s="314" t="s">
        <v>2005</v>
      </c>
      <c r="B61" s="314" t="s">
        <v>2006</v>
      </c>
      <c r="C61" s="314" t="s">
        <v>2053</v>
      </c>
      <c r="D61" s="314" t="s">
        <v>2057</v>
      </c>
      <c r="E61" s="314">
        <v>61562014</v>
      </c>
      <c r="F61" s="315" t="s">
        <v>775</v>
      </c>
      <c r="G61" s="316">
        <v>1500</v>
      </c>
      <c r="H61" s="313"/>
      <c r="I61" s="316">
        <v>1500</v>
      </c>
      <c r="J61" s="313"/>
    </row>
    <row r="62" spans="1:10">
      <c r="A62" s="314" t="s">
        <v>2005</v>
      </c>
      <c r="B62" s="314" t="s">
        <v>2006</v>
      </c>
      <c r="C62" s="314" t="s">
        <v>2053</v>
      </c>
      <c r="D62" s="314" t="s">
        <v>2058</v>
      </c>
      <c r="E62" s="314">
        <v>61562015</v>
      </c>
      <c r="F62" s="315" t="s">
        <v>2059</v>
      </c>
      <c r="G62" s="316">
        <v>629422</v>
      </c>
      <c r="H62" s="316">
        <v>269265</v>
      </c>
      <c r="I62" s="316">
        <v>360157</v>
      </c>
      <c r="J62" s="317">
        <v>58593</v>
      </c>
    </row>
    <row r="63" spans="1:10">
      <c r="A63" s="314" t="s">
        <v>2005</v>
      </c>
      <c r="B63" s="314" t="s">
        <v>2006</v>
      </c>
      <c r="C63" s="314" t="s">
        <v>2053</v>
      </c>
      <c r="D63" s="314" t="s">
        <v>2060</v>
      </c>
      <c r="E63" s="314">
        <v>61562016</v>
      </c>
      <c r="F63" s="315" t="s">
        <v>2061</v>
      </c>
      <c r="G63" s="316">
        <v>1186824</v>
      </c>
      <c r="H63" s="316">
        <v>6251741</v>
      </c>
      <c r="I63" s="316">
        <v>-5064917</v>
      </c>
      <c r="J63" s="317">
        <v>150948</v>
      </c>
    </row>
    <row r="64" spans="1:10">
      <c r="A64" s="314" t="s">
        <v>2005</v>
      </c>
      <c r="B64" s="314" t="s">
        <v>2006</v>
      </c>
      <c r="C64" s="314" t="s">
        <v>2053</v>
      </c>
      <c r="D64" s="314" t="s">
        <v>2062</v>
      </c>
      <c r="E64" s="314">
        <v>61562017</v>
      </c>
      <c r="F64" s="315" t="s">
        <v>2063</v>
      </c>
      <c r="G64" s="316">
        <v>367674</v>
      </c>
      <c r="H64" s="316">
        <v>239493</v>
      </c>
      <c r="I64" s="316">
        <v>128181</v>
      </c>
      <c r="J64" s="317">
        <v>1985</v>
      </c>
    </row>
    <row r="65" spans="1:10">
      <c r="A65" s="314" t="s">
        <v>2005</v>
      </c>
      <c r="B65" s="314" t="s">
        <v>2006</v>
      </c>
      <c r="C65" s="314" t="s">
        <v>2053</v>
      </c>
      <c r="D65" s="314" t="s">
        <v>2064</v>
      </c>
      <c r="E65" s="314">
        <v>61562018</v>
      </c>
      <c r="F65" s="315" t="s">
        <v>2065</v>
      </c>
      <c r="G65" s="316">
        <v>23640</v>
      </c>
      <c r="H65" s="316">
        <v>9336</v>
      </c>
      <c r="I65" s="316">
        <v>14304</v>
      </c>
      <c r="J65" s="313"/>
    </row>
    <row r="66" spans="1:10">
      <c r="A66" s="314" t="s">
        <v>2005</v>
      </c>
      <c r="B66" s="314" t="s">
        <v>2006</v>
      </c>
      <c r="C66" s="314" t="s">
        <v>2053</v>
      </c>
      <c r="D66" s="314" t="s">
        <v>2066</v>
      </c>
      <c r="E66" s="314">
        <v>61562024</v>
      </c>
      <c r="F66" s="315" t="s">
        <v>776</v>
      </c>
      <c r="G66" s="313"/>
      <c r="H66" s="316">
        <v>5512</v>
      </c>
      <c r="I66" s="316">
        <v>-5512</v>
      </c>
      <c r="J66" s="317">
        <v>167595</v>
      </c>
    </row>
    <row r="67" spans="1:10">
      <c r="A67" s="314" t="s">
        <v>2005</v>
      </c>
      <c r="B67" s="314" t="s">
        <v>2006</v>
      </c>
      <c r="C67" s="314" t="s">
        <v>2053</v>
      </c>
      <c r="D67" s="314" t="s">
        <v>2067</v>
      </c>
      <c r="E67" s="314">
        <v>61574021</v>
      </c>
      <c r="F67" s="315" t="s">
        <v>777</v>
      </c>
      <c r="G67" s="313"/>
      <c r="H67" s="316">
        <v>487</v>
      </c>
      <c r="I67" s="316">
        <v>-487</v>
      </c>
      <c r="J67" s="317">
        <v>8231</v>
      </c>
    </row>
    <row r="68" spans="1:10">
      <c r="A68" s="314" t="s">
        <v>2005</v>
      </c>
      <c r="B68" s="314" t="s">
        <v>2006</v>
      </c>
      <c r="C68" s="314" t="s">
        <v>2053</v>
      </c>
      <c r="D68" s="314" t="s">
        <v>2068</v>
      </c>
      <c r="E68" s="314">
        <v>61574022</v>
      </c>
      <c r="F68" s="315" t="s">
        <v>778</v>
      </c>
      <c r="G68" s="313"/>
      <c r="H68" s="313"/>
      <c r="I68" s="316">
        <v>0</v>
      </c>
      <c r="J68" s="313"/>
    </row>
    <row r="69" spans="1:10">
      <c r="A69" s="314" t="s">
        <v>2005</v>
      </c>
      <c r="B69" s="314" t="s">
        <v>2006</v>
      </c>
      <c r="C69" s="314" t="s">
        <v>2005</v>
      </c>
      <c r="D69" s="314" t="s">
        <v>2054</v>
      </c>
      <c r="E69" s="314">
        <v>61661051</v>
      </c>
      <c r="F69" s="315" t="s">
        <v>771</v>
      </c>
      <c r="G69" s="316">
        <v>7216500</v>
      </c>
      <c r="H69" s="316">
        <v>131196</v>
      </c>
      <c r="I69" s="316">
        <v>7085304</v>
      </c>
      <c r="J69" s="317">
        <v>14574181</v>
      </c>
    </row>
    <row r="70" spans="1:10">
      <c r="A70" s="314" t="s">
        <v>2005</v>
      </c>
      <c r="B70" s="314" t="s">
        <v>2006</v>
      </c>
      <c r="C70" s="314" t="s">
        <v>2005</v>
      </c>
      <c r="D70" s="314" t="s">
        <v>2069</v>
      </c>
      <c r="E70" s="314">
        <v>61661059</v>
      </c>
      <c r="F70" s="315" t="s">
        <v>780</v>
      </c>
      <c r="G70" s="316">
        <v>150000</v>
      </c>
      <c r="H70" s="316">
        <v>29914</v>
      </c>
      <c r="I70" s="316">
        <v>120086</v>
      </c>
      <c r="J70" s="317">
        <v>101183</v>
      </c>
    </row>
    <row r="71" spans="1:10">
      <c r="A71" s="314" t="s">
        <v>2005</v>
      </c>
      <c r="B71" s="314" t="s">
        <v>2006</v>
      </c>
      <c r="C71" s="314" t="s">
        <v>2005</v>
      </c>
      <c r="D71" s="314" t="s">
        <v>2055</v>
      </c>
      <c r="E71" s="314">
        <v>61662011</v>
      </c>
      <c r="F71" s="315" t="s">
        <v>773</v>
      </c>
      <c r="G71" s="316">
        <v>3930000</v>
      </c>
      <c r="H71" s="316">
        <v>55005</v>
      </c>
      <c r="I71" s="316">
        <v>3874995</v>
      </c>
      <c r="J71" s="317">
        <v>6572952</v>
      </c>
    </row>
    <row r="72" spans="1:10">
      <c r="A72" s="314" t="s">
        <v>2005</v>
      </c>
      <c r="B72" s="314" t="s">
        <v>2006</v>
      </c>
      <c r="C72" s="314" t="s">
        <v>2005</v>
      </c>
      <c r="D72" s="314" t="s">
        <v>2057</v>
      </c>
      <c r="E72" s="314">
        <v>61662014</v>
      </c>
      <c r="F72" s="315" t="s">
        <v>775</v>
      </c>
      <c r="G72" s="313"/>
      <c r="H72" s="313"/>
      <c r="I72" s="316">
        <v>0</v>
      </c>
      <c r="J72" s="317">
        <v>771</v>
      </c>
    </row>
    <row r="73" spans="1:10">
      <c r="A73" s="314" t="s">
        <v>2005</v>
      </c>
      <c r="B73" s="314" t="s">
        <v>2006</v>
      </c>
      <c r="C73" s="314" t="s">
        <v>2005</v>
      </c>
      <c r="D73" s="314" t="s">
        <v>2058</v>
      </c>
      <c r="E73" s="314">
        <v>61662015</v>
      </c>
      <c r="F73" s="315" t="s">
        <v>2059</v>
      </c>
      <c r="G73" s="316">
        <v>2801214</v>
      </c>
      <c r="H73" s="316">
        <v>9133308</v>
      </c>
      <c r="I73" s="316">
        <v>-6332094</v>
      </c>
      <c r="J73" s="317">
        <v>244188</v>
      </c>
    </row>
    <row r="74" spans="1:10">
      <c r="A74" s="314" t="s">
        <v>2005</v>
      </c>
      <c r="B74" s="314" t="s">
        <v>2006</v>
      </c>
      <c r="C74" s="314" t="s">
        <v>2005</v>
      </c>
      <c r="D74" s="314" t="s">
        <v>2060</v>
      </c>
      <c r="E74" s="314">
        <v>61662016</v>
      </c>
      <c r="F74" s="315" t="s">
        <v>2061</v>
      </c>
      <c r="G74" s="316">
        <v>1040565</v>
      </c>
      <c r="H74" s="316">
        <v>4911590</v>
      </c>
      <c r="I74" s="316">
        <v>-3871025</v>
      </c>
      <c r="J74" s="317">
        <v>50206</v>
      </c>
    </row>
    <row r="75" spans="1:10">
      <c r="A75" s="314" t="s">
        <v>2005</v>
      </c>
      <c r="B75" s="314" t="s">
        <v>2006</v>
      </c>
      <c r="C75" s="314" t="s">
        <v>2005</v>
      </c>
      <c r="D75" s="314" t="s">
        <v>2062</v>
      </c>
      <c r="E75" s="314">
        <v>61662017</v>
      </c>
      <c r="F75" s="315" t="s">
        <v>2063</v>
      </c>
      <c r="G75" s="316">
        <v>392832</v>
      </c>
      <c r="H75" s="316">
        <v>1095388</v>
      </c>
      <c r="I75" s="316">
        <v>-702556</v>
      </c>
      <c r="J75" s="317">
        <v>17964</v>
      </c>
    </row>
    <row r="76" spans="1:10">
      <c r="A76" s="314" t="s">
        <v>2005</v>
      </c>
      <c r="B76" s="314" t="s">
        <v>2006</v>
      </c>
      <c r="C76" s="314" t="s">
        <v>2005</v>
      </c>
      <c r="D76" s="314" t="s">
        <v>2064</v>
      </c>
      <c r="E76" s="314">
        <v>61662018</v>
      </c>
      <c r="F76" s="315" t="s">
        <v>2065</v>
      </c>
      <c r="G76" s="316">
        <v>80259</v>
      </c>
      <c r="H76" s="316">
        <v>59101</v>
      </c>
      <c r="I76" s="316">
        <v>21158</v>
      </c>
      <c r="J76" s="317">
        <v>949</v>
      </c>
    </row>
    <row r="77" spans="1:10">
      <c r="A77" s="314" t="s">
        <v>2005</v>
      </c>
      <c r="B77" s="314" t="s">
        <v>2006</v>
      </c>
      <c r="C77" s="314" t="s">
        <v>2005</v>
      </c>
      <c r="D77" s="314" t="s">
        <v>2066</v>
      </c>
      <c r="E77" s="314">
        <v>61662024</v>
      </c>
      <c r="F77" s="315" t="s">
        <v>776</v>
      </c>
      <c r="G77" s="313"/>
      <c r="H77" s="313"/>
      <c r="I77" s="316">
        <v>0</v>
      </c>
      <c r="J77" s="317">
        <v>415004</v>
      </c>
    </row>
    <row r="78" spans="1:10">
      <c r="A78" s="314" t="s">
        <v>2005</v>
      </c>
      <c r="B78" s="314" t="s">
        <v>2006</v>
      </c>
      <c r="C78" s="314" t="s">
        <v>2005</v>
      </c>
      <c r="D78" s="314" t="s">
        <v>2070</v>
      </c>
      <c r="E78" s="314">
        <v>61662035</v>
      </c>
      <c r="F78" s="315" t="s">
        <v>2071</v>
      </c>
      <c r="G78" s="316">
        <v>222377</v>
      </c>
      <c r="H78" s="316">
        <v>244396</v>
      </c>
      <c r="I78" s="316">
        <v>-22019</v>
      </c>
      <c r="J78" s="317">
        <v>15548</v>
      </c>
    </row>
    <row r="79" spans="1:10">
      <c r="A79" s="314" t="s">
        <v>2005</v>
      </c>
      <c r="B79" s="314" t="s">
        <v>2006</v>
      </c>
      <c r="C79" s="314" t="s">
        <v>2005</v>
      </c>
      <c r="D79" s="314" t="s">
        <v>2072</v>
      </c>
      <c r="E79" s="314">
        <v>61662036</v>
      </c>
      <c r="F79" s="315" t="s">
        <v>2073</v>
      </c>
      <c r="G79" s="316">
        <v>1034786</v>
      </c>
      <c r="H79" s="316">
        <v>7554565</v>
      </c>
      <c r="I79" s="316">
        <v>-6519779</v>
      </c>
      <c r="J79" s="317">
        <v>120105</v>
      </c>
    </row>
    <row r="80" spans="1:10">
      <c r="A80" s="314" t="s">
        <v>2005</v>
      </c>
      <c r="B80" s="314" t="s">
        <v>2006</v>
      </c>
      <c r="C80" s="314" t="s">
        <v>2005</v>
      </c>
      <c r="D80" s="314" t="s">
        <v>2074</v>
      </c>
      <c r="E80" s="314">
        <v>61662037</v>
      </c>
      <c r="F80" s="315" t="s">
        <v>2075</v>
      </c>
      <c r="G80" s="316">
        <v>466105</v>
      </c>
      <c r="H80" s="316">
        <v>362472</v>
      </c>
      <c r="I80" s="316">
        <v>103633</v>
      </c>
      <c r="J80" s="317">
        <v>7323</v>
      </c>
    </row>
    <row r="81" spans="1:10">
      <c r="A81" s="314" t="s">
        <v>2005</v>
      </c>
      <c r="B81" s="314" t="s">
        <v>2006</v>
      </c>
      <c r="C81" s="314" t="s">
        <v>2005</v>
      </c>
      <c r="D81" s="314" t="s">
        <v>2076</v>
      </c>
      <c r="E81" s="314">
        <v>61662038</v>
      </c>
      <c r="F81" s="315" t="s">
        <v>2077</v>
      </c>
      <c r="G81" s="316">
        <v>100</v>
      </c>
      <c r="H81" s="316">
        <v>670</v>
      </c>
      <c r="I81" s="316">
        <v>-570</v>
      </c>
      <c r="J81" s="317">
        <v>3669</v>
      </c>
    </row>
    <row r="82" spans="1:10">
      <c r="A82" s="314" t="s">
        <v>2005</v>
      </c>
      <c r="B82" s="314" t="s">
        <v>2006</v>
      </c>
      <c r="C82" s="314" t="s">
        <v>2005</v>
      </c>
      <c r="D82" s="314" t="s">
        <v>2048</v>
      </c>
      <c r="E82" s="314">
        <v>61664021</v>
      </c>
      <c r="F82" s="315" t="s">
        <v>767</v>
      </c>
      <c r="G82" s="316">
        <v>3043760</v>
      </c>
      <c r="H82" s="316">
        <v>28967</v>
      </c>
      <c r="I82" s="316">
        <v>3014793</v>
      </c>
      <c r="J82" s="317">
        <v>4647900</v>
      </c>
    </row>
    <row r="83" spans="1:10">
      <c r="A83" s="314" t="s">
        <v>2005</v>
      </c>
      <c r="B83" s="314" t="s">
        <v>2006</v>
      </c>
      <c r="C83" s="314" t="s">
        <v>2005</v>
      </c>
      <c r="D83" s="314" t="s">
        <v>2067</v>
      </c>
      <c r="E83" s="314">
        <v>61674021</v>
      </c>
      <c r="F83" s="315" t="s">
        <v>777</v>
      </c>
      <c r="G83" s="313"/>
      <c r="H83" s="316">
        <v>600</v>
      </c>
      <c r="I83" s="316">
        <v>-600</v>
      </c>
      <c r="J83" s="317">
        <v>1594</v>
      </c>
    </row>
    <row r="84" spans="1:10">
      <c r="A84" s="314" t="s">
        <v>2005</v>
      </c>
      <c r="B84" s="314" t="s">
        <v>2006</v>
      </c>
      <c r="C84" s="314" t="s">
        <v>2078</v>
      </c>
      <c r="D84" s="314" t="s">
        <v>2079</v>
      </c>
      <c r="E84" s="314">
        <v>61761018</v>
      </c>
      <c r="F84" s="315" t="s">
        <v>2080</v>
      </c>
      <c r="G84" s="316">
        <v>125600</v>
      </c>
      <c r="H84" s="316">
        <v>1337379</v>
      </c>
      <c r="I84" s="316">
        <v>-1211779</v>
      </c>
      <c r="J84" s="317">
        <v>37400</v>
      </c>
    </row>
    <row r="85" spans="1:10">
      <c r="A85" s="314" t="s">
        <v>2005</v>
      </c>
      <c r="B85" s="314" t="s">
        <v>2006</v>
      </c>
      <c r="C85" s="314" t="s">
        <v>2078</v>
      </c>
      <c r="D85" s="314" t="s">
        <v>2081</v>
      </c>
      <c r="E85" s="314">
        <v>61763011</v>
      </c>
      <c r="F85" s="315" t="s">
        <v>2082</v>
      </c>
      <c r="G85" s="316">
        <v>84150007</v>
      </c>
      <c r="H85" s="316">
        <v>82137388</v>
      </c>
      <c r="I85" s="316">
        <v>2012619</v>
      </c>
      <c r="J85" s="317">
        <v>79580815</v>
      </c>
    </row>
    <row r="86" spans="1:10">
      <c r="A86" s="314" t="s">
        <v>2005</v>
      </c>
      <c r="B86" s="314" t="s">
        <v>2006</v>
      </c>
      <c r="C86" s="314" t="s">
        <v>2078</v>
      </c>
      <c r="D86" s="314" t="s">
        <v>2083</v>
      </c>
      <c r="E86" s="314">
        <v>61763012</v>
      </c>
      <c r="F86" s="315" t="s">
        <v>794</v>
      </c>
      <c r="G86" s="316">
        <v>61133231</v>
      </c>
      <c r="H86" s="316">
        <v>60521435</v>
      </c>
      <c r="I86" s="316">
        <v>611796</v>
      </c>
      <c r="J86" s="317">
        <v>59045372</v>
      </c>
    </row>
    <row r="87" spans="1:10">
      <c r="A87" s="314" t="s">
        <v>2005</v>
      </c>
      <c r="B87" s="314" t="s">
        <v>2006</v>
      </c>
      <c r="C87" s="314" t="s">
        <v>2078</v>
      </c>
      <c r="D87" s="314" t="s">
        <v>2084</v>
      </c>
      <c r="E87" s="314">
        <v>61763013</v>
      </c>
      <c r="F87" s="315" t="s">
        <v>796</v>
      </c>
      <c r="G87" s="316">
        <v>7474000</v>
      </c>
      <c r="H87" s="316">
        <v>7240070</v>
      </c>
      <c r="I87" s="316">
        <v>233930</v>
      </c>
      <c r="J87" s="317">
        <v>7166934</v>
      </c>
    </row>
    <row r="88" spans="1:10">
      <c r="A88" s="314" t="s">
        <v>2005</v>
      </c>
      <c r="B88" s="314" t="s">
        <v>2006</v>
      </c>
      <c r="C88" s="314" t="s">
        <v>2078</v>
      </c>
      <c r="D88" s="314" t="s">
        <v>2085</v>
      </c>
      <c r="E88" s="314">
        <v>61763014</v>
      </c>
      <c r="F88" s="315" t="s">
        <v>798</v>
      </c>
      <c r="G88" s="316">
        <v>9069380</v>
      </c>
      <c r="H88" s="316">
        <v>8608773</v>
      </c>
      <c r="I88" s="316">
        <v>460608</v>
      </c>
      <c r="J88" s="317">
        <v>8476092</v>
      </c>
    </row>
    <row r="89" spans="1:10">
      <c r="A89" s="314" t="s">
        <v>2005</v>
      </c>
      <c r="B89" s="314" t="s">
        <v>2006</v>
      </c>
      <c r="C89" s="314" t="s">
        <v>2078</v>
      </c>
      <c r="D89" s="314" t="s">
        <v>2086</v>
      </c>
      <c r="E89" s="314">
        <v>61763015</v>
      </c>
      <c r="F89" s="315" t="s">
        <v>800</v>
      </c>
      <c r="G89" s="316">
        <v>3591330</v>
      </c>
      <c r="H89" s="316">
        <v>2984539</v>
      </c>
      <c r="I89" s="316">
        <v>606791</v>
      </c>
      <c r="J89" s="317">
        <v>3240207</v>
      </c>
    </row>
    <row r="90" spans="1:10">
      <c r="A90" s="314" t="s">
        <v>2005</v>
      </c>
      <c r="B90" s="314" t="s">
        <v>2006</v>
      </c>
      <c r="C90" s="314" t="s">
        <v>2078</v>
      </c>
      <c r="D90" s="314" t="s">
        <v>2087</v>
      </c>
      <c r="E90" s="314">
        <v>61763016</v>
      </c>
      <c r="F90" s="315" t="s">
        <v>2088</v>
      </c>
      <c r="G90" s="316">
        <v>59641</v>
      </c>
      <c r="H90" s="316">
        <v>15242</v>
      </c>
      <c r="I90" s="316">
        <v>44399</v>
      </c>
      <c r="J90" s="317">
        <v>4078</v>
      </c>
    </row>
    <row r="91" spans="1:10">
      <c r="A91" s="314" t="s">
        <v>2005</v>
      </c>
      <c r="B91" s="314" t="s">
        <v>2006</v>
      </c>
      <c r="C91" s="314" t="s">
        <v>2078</v>
      </c>
      <c r="D91" s="314" t="s">
        <v>2089</v>
      </c>
      <c r="E91" s="314">
        <v>61763017</v>
      </c>
      <c r="F91" s="315" t="s">
        <v>2090</v>
      </c>
      <c r="G91" s="313"/>
      <c r="H91" s="316">
        <v>244109</v>
      </c>
      <c r="I91" s="316">
        <v>-244109</v>
      </c>
      <c r="J91" s="313"/>
    </row>
    <row r="92" spans="1:10">
      <c r="A92" s="314" t="s">
        <v>2005</v>
      </c>
      <c r="B92" s="314" t="s">
        <v>2006</v>
      </c>
      <c r="C92" s="314" t="s">
        <v>2078</v>
      </c>
      <c r="D92" s="314" t="s">
        <v>2091</v>
      </c>
      <c r="E92" s="314">
        <v>61775031</v>
      </c>
      <c r="F92" s="315" t="s">
        <v>802</v>
      </c>
      <c r="G92" s="316">
        <v>5658794</v>
      </c>
      <c r="H92" s="316">
        <v>4754162</v>
      </c>
      <c r="I92" s="316">
        <v>904632</v>
      </c>
      <c r="J92" s="317">
        <v>4849878</v>
      </c>
    </row>
    <row r="93" spans="1:10">
      <c r="A93" s="314" t="s">
        <v>2005</v>
      </c>
      <c r="B93" s="314" t="s">
        <v>2006</v>
      </c>
      <c r="C93" s="314" t="s">
        <v>2078</v>
      </c>
      <c r="D93" s="314" t="s">
        <v>2092</v>
      </c>
      <c r="E93" s="314">
        <v>61775033</v>
      </c>
      <c r="F93" s="315" t="s">
        <v>804</v>
      </c>
      <c r="G93" s="316">
        <v>10380903</v>
      </c>
      <c r="H93" s="316">
        <v>15006652</v>
      </c>
      <c r="I93" s="316">
        <v>-4625749</v>
      </c>
      <c r="J93" s="317">
        <v>13697434</v>
      </c>
    </row>
    <row r="94" spans="1:10">
      <c r="A94" s="314" t="s">
        <v>2005</v>
      </c>
      <c r="B94" s="314" t="s">
        <v>2006</v>
      </c>
      <c r="C94" s="314" t="s">
        <v>2093</v>
      </c>
      <c r="D94" s="314" t="s">
        <v>2094</v>
      </c>
      <c r="E94" s="314">
        <v>61865041</v>
      </c>
      <c r="F94" s="315" t="s">
        <v>806</v>
      </c>
      <c r="G94" s="316">
        <v>1416483</v>
      </c>
      <c r="H94" s="316">
        <v>1631702</v>
      </c>
      <c r="I94" s="316">
        <v>-215219</v>
      </c>
      <c r="J94" s="317">
        <v>1213287</v>
      </c>
    </row>
    <row r="95" spans="1:10">
      <c r="A95" s="314" t="s">
        <v>2005</v>
      </c>
      <c r="B95" s="314" t="s">
        <v>2006</v>
      </c>
      <c r="C95" s="314" t="s">
        <v>2093</v>
      </c>
      <c r="D95" s="314" t="s">
        <v>2095</v>
      </c>
      <c r="E95" s="314">
        <v>61865042</v>
      </c>
      <c r="F95" s="315" t="s">
        <v>808</v>
      </c>
      <c r="G95" s="316">
        <v>4788403</v>
      </c>
      <c r="H95" s="316">
        <v>4531418</v>
      </c>
      <c r="I95" s="316">
        <v>256985</v>
      </c>
      <c r="J95" s="317">
        <v>3741130</v>
      </c>
    </row>
    <row r="96" spans="1:10">
      <c r="A96" s="314" t="s">
        <v>2005</v>
      </c>
      <c r="B96" s="314" t="s">
        <v>2045</v>
      </c>
      <c r="C96" s="314" t="s">
        <v>2006</v>
      </c>
      <c r="D96" s="314" t="s">
        <v>2096</v>
      </c>
      <c r="E96" s="314">
        <v>62162021</v>
      </c>
      <c r="F96" s="315" t="s">
        <v>810</v>
      </c>
      <c r="G96" s="316">
        <v>1419274</v>
      </c>
      <c r="H96" s="316">
        <v>683161</v>
      </c>
      <c r="I96" s="316">
        <v>736113</v>
      </c>
      <c r="J96" s="317">
        <v>1162261</v>
      </c>
    </row>
    <row r="97" spans="1:10">
      <c r="A97" s="314" t="s">
        <v>2005</v>
      </c>
      <c r="B97" s="314" t="s">
        <v>2045</v>
      </c>
      <c r="C97" s="314" t="s">
        <v>2006</v>
      </c>
      <c r="D97" s="314" t="s">
        <v>2097</v>
      </c>
      <c r="E97" s="314">
        <v>62162022</v>
      </c>
      <c r="F97" s="315" t="s">
        <v>2098</v>
      </c>
      <c r="G97" s="316">
        <v>7298324</v>
      </c>
      <c r="H97" s="316">
        <v>10114172</v>
      </c>
      <c r="I97" s="316">
        <v>-2815848</v>
      </c>
      <c r="J97" s="317">
        <v>9171728</v>
      </c>
    </row>
    <row r="98" spans="1:10">
      <c r="A98" s="314" t="s">
        <v>2005</v>
      </c>
      <c r="B98" s="314" t="s">
        <v>2045</v>
      </c>
      <c r="C98" s="314" t="s">
        <v>2006</v>
      </c>
      <c r="D98" s="314" t="s">
        <v>2099</v>
      </c>
      <c r="E98" s="314">
        <v>62162023</v>
      </c>
      <c r="F98" s="315" t="s">
        <v>813</v>
      </c>
      <c r="G98" s="316">
        <v>10000</v>
      </c>
      <c r="H98" s="316">
        <v>14615</v>
      </c>
      <c r="I98" s="316">
        <v>-4615</v>
      </c>
      <c r="J98" s="317">
        <v>24746</v>
      </c>
    </row>
    <row r="99" spans="1:10">
      <c r="A99" s="314" t="s">
        <v>2005</v>
      </c>
      <c r="B99" s="314" t="s">
        <v>2045</v>
      </c>
      <c r="C99" s="314" t="s">
        <v>2006</v>
      </c>
      <c r="D99" s="314" t="s">
        <v>2100</v>
      </c>
      <c r="E99" s="314">
        <v>62162031</v>
      </c>
      <c r="F99" s="315" t="s">
        <v>2101</v>
      </c>
      <c r="G99" s="316">
        <v>1685697</v>
      </c>
      <c r="H99" s="316">
        <v>1579649</v>
      </c>
      <c r="I99" s="316">
        <v>106048</v>
      </c>
      <c r="J99" s="317">
        <v>1157132</v>
      </c>
    </row>
    <row r="100" spans="1:10">
      <c r="A100" s="314" t="s">
        <v>2005</v>
      </c>
      <c r="B100" s="314" t="s">
        <v>2045</v>
      </c>
      <c r="C100" s="314" t="s">
        <v>2006</v>
      </c>
      <c r="D100" s="314" t="s">
        <v>2102</v>
      </c>
      <c r="E100" s="314">
        <v>62162032</v>
      </c>
      <c r="F100" s="315" t="s">
        <v>2103</v>
      </c>
      <c r="G100" s="316">
        <v>25550</v>
      </c>
      <c r="H100" s="316">
        <v>17418</v>
      </c>
      <c r="I100" s="316">
        <v>8132</v>
      </c>
      <c r="J100" s="317">
        <v>3522</v>
      </c>
    </row>
    <row r="101" spans="1:10">
      <c r="A101" s="314" t="s">
        <v>2005</v>
      </c>
      <c r="B101" s="314" t="s">
        <v>2045</v>
      </c>
      <c r="C101" s="314" t="s">
        <v>2006</v>
      </c>
      <c r="D101" s="314" t="s">
        <v>2104</v>
      </c>
      <c r="E101" s="314">
        <v>62162033</v>
      </c>
      <c r="F101" s="315" t="s">
        <v>2105</v>
      </c>
      <c r="G101" s="316">
        <v>184656</v>
      </c>
      <c r="H101" s="316">
        <v>1373862</v>
      </c>
      <c r="I101" s="316">
        <v>-1189206</v>
      </c>
      <c r="J101" s="317">
        <v>14553</v>
      </c>
    </row>
    <row r="102" spans="1:10">
      <c r="A102" s="314" t="s">
        <v>2005</v>
      </c>
      <c r="B102" s="314" t="s">
        <v>2045</v>
      </c>
      <c r="C102" s="314" t="s">
        <v>2006</v>
      </c>
      <c r="D102" s="314" t="s">
        <v>2106</v>
      </c>
      <c r="E102" s="314">
        <v>62162034</v>
      </c>
      <c r="F102" s="315" t="s">
        <v>2107</v>
      </c>
      <c r="G102" s="316">
        <v>20000</v>
      </c>
      <c r="H102" s="316">
        <v>20269</v>
      </c>
      <c r="I102" s="316">
        <v>-269</v>
      </c>
      <c r="J102" s="313"/>
    </row>
    <row r="103" spans="1:10">
      <c r="A103" s="314" t="s">
        <v>2005</v>
      </c>
      <c r="B103" s="314" t="s">
        <v>2045</v>
      </c>
      <c r="C103" s="314" t="s">
        <v>2006</v>
      </c>
      <c r="D103" s="314" t="s">
        <v>2108</v>
      </c>
      <c r="E103" s="314">
        <v>62162041</v>
      </c>
      <c r="F103" s="315" t="s">
        <v>815</v>
      </c>
      <c r="G103" s="316">
        <v>42600</v>
      </c>
      <c r="H103" s="316">
        <v>160550</v>
      </c>
      <c r="I103" s="316">
        <v>-117950</v>
      </c>
      <c r="J103" s="317">
        <v>48822</v>
      </c>
    </row>
    <row r="104" spans="1:10">
      <c r="A104" s="314" t="s">
        <v>2005</v>
      </c>
      <c r="B104" s="314" t="s">
        <v>2045</v>
      </c>
      <c r="C104" s="314" t="s">
        <v>2006</v>
      </c>
      <c r="D104" s="314" t="s">
        <v>2109</v>
      </c>
      <c r="E104" s="314">
        <v>62162042</v>
      </c>
      <c r="F104" s="315" t="s">
        <v>816</v>
      </c>
      <c r="G104" s="316">
        <v>787160</v>
      </c>
      <c r="H104" s="316">
        <v>712819</v>
      </c>
      <c r="I104" s="316">
        <v>74341</v>
      </c>
      <c r="J104" s="317">
        <v>960855</v>
      </c>
    </row>
    <row r="105" spans="1:10">
      <c r="A105" s="314" t="s">
        <v>2005</v>
      </c>
      <c r="B105" s="314" t="s">
        <v>2045</v>
      </c>
      <c r="C105" s="314" t="s">
        <v>2006</v>
      </c>
      <c r="D105" s="314" t="s">
        <v>2110</v>
      </c>
      <c r="E105" s="314">
        <v>62168021</v>
      </c>
      <c r="F105" s="315" t="s">
        <v>817</v>
      </c>
      <c r="G105" s="316">
        <v>3422422</v>
      </c>
      <c r="H105" s="316">
        <v>2882640</v>
      </c>
      <c r="I105" s="316">
        <v>539782</v>
      </c>
      <c r="J105" s="317">
        <v>2163601</v>
      </c>
    </row>
    <row r="106" spans="1:10">
      <c r="A106" s="314" t="s">
        <v>2005</v>
      </c>
      <c r="B106" s="314" t="s">
        <v>2045</v>
      </c>
      <c r="C106" s="314" t="s">
        <v>2006</v>
      </c>
      <c r="D106" s="314" t="s">
        <v>2111</v>
      </c>
      <c r="E106" s="314">
        <v>62168022</v>
      </c>
      <c r="F106" s="315" t="s">
        <v>2112</v>
      </c>
      <c r="G106" s="316">
        <v>180000</v>
      </c>
      <c r="H106" s="316">
        <v>206395</v>
      </c>
      <c r="I106" s="316">
        <v>-26395</v>
      </c>
      <c r="J106" s="313"/>
    </row>
    <row r="107" spans="1:10">
      <c r="A107" s="314" t="s">
        <v>2005</v>
      </c>
      <c r="B107" s="314" t="s">
        <v>2045</v>
      </c>
      <c r="C107" s="314" t="s">
        <v>2006</v>
      </c>
      <c r="D107" s="314" t="s">
        <v>2113</v>
      </c>
      <c r="E107" s="314">
        <v>62168023</v>
      </c>
      <c r="F107" s="315" t="s">
        <v>2114</v>
      </c>
      <c r="G107" s="313"/>
      <c r="H107" s="316">
        <v>338792</v>
      </c>
      <c r="I107" s="316">
        <v>-338792</v>
      </c>
      <c r="J107" s="313"/>
    </row>
    <row r="108" spans="1:10">
      <c r="A108" s="314" t="s">
        <v>2005</v>
      </c>
      <c r="B108" s="314" t="s">
        <v>2045</v>
      </c>
      <c r="C108" s="314" t="s">
        <v>2045</v>
      </c>
      <c r="D108" s="314" t="s">
        <v>2115</v>
      </c>
      <c r="E108" s="314">
        <v>62266011</v>
      </c>
      <c r="F108" s="315" t="s">
        <v>818</v>
      </c>
      <c r="G108" s="316">
        <v>5527528</v>
      </c>
      <c r="H108" s="316">
        <v>6011721</v>
      </c>
      <c r="I108" s="316">
        <v>-484193</v>
      </c>
      <c r="J108" s="317">
        <v>6575838</v>
      </c>
    </row>
    <row r="109" spans="1:10">
      <c r="A109" s="314" t="s">
        <v>2005</v>
      </c>
      <c r="B109" s="314" t="s">
        <v>2045</v>
      </c>
      <c r="C109" s="314" t="s">
        <v>2045</v>
      </c>
      <c r="D109" s="314" t="s">
        <v>2116</v>
      </c>
      <c r="E109" s="314">
        <v>62266021</v>
      </c>
      <c r="F109" s="315" t="s">
        <v>819</v>
      </c>
      <c r="G109" s="316">
        <v>4000</v>
      </c>
      <c r="H109" s="316">
        <v>4606</v>
      </c>
      <c r="I109" s="316">
        <v>-606</v>
      </c>
      <c r="J109" s="317">
        <v>194</v>
      </c>
    </row>
    <row r="110" spans="1:10">
      <c r="A110" s="314" t="s">
        <v>2005</v>
      </c>
      <c r="B110" s="314" t="s">
        <v>2045</v>
      </c>
      <c r="C110" s="314" t="s">
        <v>2045</v>
      </c>
      <c r="D110" s="314" t="s">
        <v>2117</v>
      </c>
      <c r="E110" s="314">
        <v>62266031</v>
      </c>
      <c r="F110" s="315" t="s">
        <v>821</v>
      </c>
      <c r="G110" s="316">
        <v>3900</v>
      </c>
      <c r="H110" s="316">
        <v>5986</v>
      </c>
      <c r="I110" s="316">
        <v>-2086</v>
      </c>
      <c r="J110" s="317">
        <v>1862</v>
      </c>
    </row>
    <row r="111" spans="1:10">
      <c r="A111" s="314" t="s">
        <v>2005</v>
      </c>
      <c r="B111" s="314" t="s">
        <v>2045</v>
      </c>
      <c r="C111" s="314" t="s">
        <v>2045</v>
      </c>
      <c r="D111" s="314" t="s">
        <v>2118</v>
      </c>
      <c r="E111" s="314">
        <v>62266032</v>
      </c>
      <c r="F111" s="315" t="s">
        <v>822</v>
      </c>
      <c r="G111" s="316">
        <v>27020</v>
      </c>
      <c r="H111" s="316">
        <v>35409</v>
      </c>
      <c r="I111" s="316">
        <v>-8389</v>
      </c>
      <c r="J111" s="317">
        <v>25407</v>
      </c>
    </row>
    <row r="112" spans="1:10">
      <c r="A112" s="314" t="s">
        <v>2005</v>
      </c>
      <c r="B112" s="314" t="s">
        <v>2045</v>
      </c>
      <c r="C112" s="314" t="s">
        <v>2045</v>
      </c>
      <c r="D112" s="314" t="s">
        <v>2119</v>
      </c>
      <c r="E112" s="314">
        <v>62266033</v>
      </c>
      <c r="F112" s="315" t="s">
        <v>824</v>
      </c>
      <c r="G112" s="316">
        <v>900</v>
      </c>
      <c r="H112" s="316">
        <v>1965</v>
      </c>
      <c r="I112" s="316">
        <v>-1065</v>
      </c>
      <c r="J112" s="317">
        <v>642</v>
      </c>
    </row>
    <row r="113" spans="1:10">
      <c r="A113" s="314" t="s">
        <v>2005</v>
      </c>
      <c r="B113" s="314" t="s">
        <v>2045</v>
      </c>
      <c r="C113" s="314" t="s">
        <v>2045</v>
      </c>
      <c r="D113" s="314" t="s">
        <v>2120</v>
      </c>
      <c r="E113" s="314">
        <v>62266034</v>
      </c>
      <c r="F113" s="315" t="s">
        <v>826</v>
      </c>
      <c r="G113" s="316">
        <v>1573917</v>
      </c>
      <c r="H113" s="316">
        <v>2001348</v>
      </c>
      <c r="I113" s="316">
        <v>-427431</v>
      </c>
      <c r="J113" s="317">
        <v>473430</v>
      </c>
    </row>
    <row r="114" spans="1:10">
      <c r="A114" s="314" t="s">
        <v>2005</v>
      </c>
      <c r="B114" s="314" t="s">
        <v>2045</v>
      </c>
      <c r="C114" s="314" t="s">
        <v>2045</v>
      </c>
      <c r="D114" s="314" t="s">
        <v>2121</v>
      </c>
      <c r="E114" s="314">
        <v>62266041</v>
      </c>
      <c r="F114" s="315" t="s">
        <v>827</v>
      </c>
      <c r="G114" s="316">
        <v>602283</v>
      </c>
      <c r="H114" s="316">
        <v>323243</v>
      </c>
      <c r="I114" s="316">
        <v>279040</v>
      </c>
      <c r="J114" s="317">
        <v>890932</v>
      </c>
    </row>
    <row r="115" spans="1:10">
      <c r="A115" s="314" t="s">
        <v>2005</v>
      </c>
      <c r="B115" s="314" t="s">
        <v>2045</v>
      </c>
      <c r="C115" s="314" t="s">
        <v>2045</v>
      </c>
      <c r="D115" s="314" t="s">
        <v>2122</v>
      </c>
      <c r="E115" s="314">
        <v>62266042</v>
      </c>
      <c r="F115" s="315" t="s">
        <v>829</v>
      </c>
      <c r="G115" s="316">
        <v>534170</v>
      </c>
      <c r="H115" s="316">
        <v>572640</v>
      </c>
      <c r="I115" s="316">
        <v>-38470</v>
      </c>
      <c r="J115" s="317">
        <v>518339</v>
      </c>
    </row>
    <row r="116" spans="1:10">
      <c r="A116" s="314" t="s">
        <v>2005</v>
      </c>
      <c r="B116" s="314" t="s">
        <v>2045</v>
      </c>
      <c r="C116" s="314" t="s">
        <v>2045</v>
      </c>
      <c r="D116" s="314" t="s">
        <v>2123</v>
      </c>
      <c r="E116" s="314">
        <v>62266043</v>
      </c>
      <c r="F116" s="315" t="s">
        <v>831</v>
      </c>
      <c r="G116" s="316">
        <v>930337</v>
      </c>
      <c r="H116" s="316">
        <v>930452</v>
      </c>
      <c r="I116" s="316">
        <v>-115</v>
      </c>
      <c r="J116" s="317">
        <v>827496</v>
      </c>
    </row>
    <row r="117" spans="1:10">
      <c r="A117" s="314" t="s">
        <v>2005</v>
      </c>
      <c r="B117" s="314" t="s">
        <v>2045</v>
      </c>
      <c r="C117" s="314" t="s">
        <v>2045</v>
      </c>
      <c r="D117" s="314" t="s">
        <v>2124</v>
      </c>
      <c r="E117" s="314">
        <v>62266044</v>
      </c>
      <c r="F117" s="315" t="s">
        <v>833</v>
      </c>
      <c r="G117" s="316">
        <v>513544</v>
      </c>
      <c r="H117" s="316">
        <v>409626</v>
      </c>
      <c r="I117" s="316">
        <v>103918</v>
      </c>
      <c r="J117" s="317">
        <v>349240</v>
      </c>
    </row>
    <row r="118" spans="1:10">
      <c r="A118" s="314" t="s">
        <v>2005</v>
      </c>
      <c r="B118" s="314" t="s">
        <v>2045</v>
      </c>
      <c r="C118" s="314" t="s">
        <v>2045</v>
      </c>
      <c r="D118" s="314" t="s">
        <v>2125</v>
      </c>
      <c r="E118" s="314">
        <v>62266045</v>
      </c>
      <c r="F118" s="315" t="s">
        <v>834</v>
      </c>
      <c r="G118" s="316">
        <v>224786</v>
      </c>
      <c r="H118" s="316">
        <v>194086</v>
      </c>
      <c r="I118" s="316">
        <v>30700</v>
      </c>
      <c r="J118" s="317">
        <v>263228</v>
      </c>
    </row>
    <row r="119" spans="1:10">
      <c r="A119" s="314" t="s">
        <v>2005</v>
      </c>
      <c r="B119" s="314" t="s">
        <v>2045</v>
      </c>
      <c r="C119" s="314" t="s">
        <v>2045</v>
      </c>
      <c r="D119" s="314" t="s">
        <v>2126</v>
      </c>
      <c r="E119" s="314">
        <v>62266046</v>
      </c>
      <c r="F119" s="315" t="s">
        <v>835</v>
      </c>
      <c r="G119" s="316">
        <v>88279</v>
      </c>
      <c r="H119" s="316">
        <v>199101</v>
      </c>
      <c r="I119" s="316">
        <v>-110822</v>
      </c>
      <c r="J119" s="317">
        <v>219675</v>
      </c>
    </row>
    <row r="120" spans="1:10">
      <c r="A120" s="314" t="s">
        <v>2005</v>
      </c>
      <c r="B120" s="314" t="s">
        <v>2045</v>
      </c>
      <c r="C120" s="314" t="s">
        <v>2045</v>
      </c>
      <c r="D120" s="314" t="s">
        <v>2127</v>
      </c>
      <c r="E120" s="314">
        <v>62266047</v>
      </c>
      <c r="F120" s="315" t="s">
        <v>836</v>
      </c>
      <c r="G120" s="316">
        <v>15446</v>
      </c>
      <c r="H120" s="316">
        <v>39831</v>
      </c>
      <c r="I120" s="316">
        <v>-24385</v>
      </c>
      <c r="J120" s="317">
        <v>37377</v>
      </c>
    </row>
    <row r="121" spans="1:10">
      <c r="A121" s="314" t="s">
        <v>2005</v>
      </c>
      <c r="B121" s="314" t="s">
        <v>2045</v>
      </c>
      <c r="C121" s="314" t="s">
        <v>2045</v>
      </c>
      <c r="D121" s="314" t="s">
        <v>2128</v>
      </c>
      <c r="E121" s="314">
        <v>62266048</v>
      </c>
      <c r="F121" s="315" t="s">
        <v>837</v>
      </c>
      <c r="G121" s="316">
        <v>2433233</v>
      </c>
      <c r="H121" s="316">
        <v>2463013</v>
      </c>
      <c r="I121" s="316">
        <v>-29780</v>
      </c>
      <c r="J121" s="317">
        <v>2350165</v>
      </c>
    </row>
    <row r="122" spans="1:10">
      <c r="A122" s="314" t="s">
        <v>2005</v>
      </c>
      <c r="B122" s="314" t="s">
        <v>2045</v>
      </c>
      <c r="C122" s="314" t="s">
        <v>2045</v>
      </c>
      <c r="D122" s="314" t="s">
        <v>2129</v>
      </c>
      <c r="E122" s="314">
        <v>62266049</v>
      </c>
      <c r="F122" s="315" t="s">
        <v>838</v>
      </c>
      <c r="G122" s="316">
        <v>30000</v>
      </c>
      <c r="H122" s="316">
        <v>2808</v>
      </c>
      <c r="I122" s="316">
        <v>27192</v>
      </c>
      <c r="J122" s="317">
        <v>13498</v>
      </c>
    </row>
    <row r="123" spans="1:10">
      <c r="A123" s="314" t="s">
        <v>2005</v>
      </c>
      <c r="B123" s="314" t="s">
        <v>2045</v>
      </c>
      <c r="C123" s="314" t="s">
        <v>2045</v>
      </c>
      <c r="D123" s="314" t="s">
        <v>2130</v>
      </c>
      <c r="E123" s="314">
        <v>62266050</v>
      </c>
      <c r="F123" s="315" t="s">
        <v>2131</v>
      </c>
      <c r="G123" s="316">
        <v>54834</v>
      </c>
      <c r="H123" s="316">
        <v>133911</v>
      </c>
      <c r="I123" s="316">
        <v>-79077</v>
      </c>
      <c r="J123" s="317">
        <v>197430</v>
      </c>
    </row>
    <row r="124" spans="1:10">
      <c r="A124" s="314" t="s">
        <v>2005</v>
      </c>
      <c r="B124" s="314" t="s">
        <v>2045</v>
      </c>
      <c r="C124" s="314" t="s">
        <v>2045</v>
      </c>
      <c r="D124" s="314" t="s">
        <v>2132</v>
      </c>
      <c r="E124" s="314">
        <v>62266051</v>
      </c>
      <c r="F124" s="315" t="s">
        <v>2133</v>
      </c>
      <c r="G124" s="316">
        <v>27002</v>
      </c>
      <c r="H124" s="316">
        <v>2527234</v>
      </c>
      <c r="I124" s="316">
        <v>-2500232</v>
      </c>
      <c r="J124" s="317">
        <v>184437</v>
      </c>
    </row>
    <row r="125" spans="1:10">
      <c r="A125" s="314" t="s">
        <v>2005</v>
      </c>
      <c r="B125" s="314" t="s">
        <v>2045</v>
      </c>
      <c r="C125" s="314" t="s">
        <v>2045</v>
      </c>
      <c r="D125" s="314" t="s">
        <v>2134</v>
      </c>
      <c r="E125" s="314">
        <v>62267011</v>
      </c>
      <c r="F125" s="315" t="s">
        <v>2135</v>
      </c>
      <c r="G125" s="316">
        <v>220386</v>
      </c>
      <c r="H125" s="316">
        <v>251276</v>
      </c>
      <c r="I125" s="316">
        <v>-30890</v>
      </c>
      <c r="J125" s="317">
        <v>217385</v>
      </c>
    </row>
    <row r="126" spans="1:10">
      <c r="A126" s="314" t="s">
        <v>2005</v>
      </c>
      <c r="B126" s="314" t="s">
        <v>2045</v>
      </c>
      <c r="C126" s="314" t="s">
        <v>2045</v>
      </c>
      <c r="D126" s="314" t="s">
        <v>2136</v>
      </c>
      <c r="E126" s="314">
        <v>62267013</v>
      </c>
      <c r="F126" s="315" t="s">
        <v>2137</v>
      </c>
      <c r="G126" s="316">
        <v>400000</v>
      </c>
      <c r="H126" s="316">
        <v>171909</v>
      </c>
      <c r="I126" s="316">
        <v>228091</v>
      </c>
      <c r="J126" s="317">
        <v>12478</v>
      </c>
    </row>
    <row r="127" spans="1:10">
      <c r="A127" s="314" t="s">
        <v>2005</v>
      </c>
      <c r="B127" s="314" t="s">
        <v>2045</v>
      </c>
      <c r="C127" s="314" t="s">
        <v>2051</v>
      </c>
      <c r="D127" s="314" t="s">
        <v>2138</v>
      </c>
      <c r="E127" s="314">
        <v>62369011</v>
      </c>
      <c r="F127" s="315" t="s">
        <v>840</v>
      </c>
      <c r="G127" s="316">
        <v>2287534</v>
      </c>
      <c r="H127" s="316">
        <v>1957398</v>
      </c>
      <c r="I127" s="316">
        <v>330136</v>
      </c>
      <c r="J127" s="317">
        <v>1901163</v>
      </c>
    </row>
    <row r="128" spans="1:10">
      <c r="A128" s="314" t="s">
        <v>2005</v>
      </c>
      <c r="B128" s="314" t="s">
        <v>2045</v>
      </c>
      <c r="C128" s="314" t="s">
        <v>2051</v>
      </c>
      <c r="D128" s="314" t="s">
        <v>2139</v>
      </c>
      <c r="E128" s="314">
        <v>62369021</v>
      </c>
      <c r="F128" s="315" t="s">
        <v>842</v>
      </c>
      <c r="G128" s="316">
        <v>17532038</v>
      </c>
      <c r="H128" s="316">
        <v>28602586</v>
      </c>
      <c r="I128" s="316">
        <v>-11070548</v>
      </c>
      <c r="J128" s="317">
        <v>22872197</v>
      </c>
    </row>
    <row r="129" spans="1:10">
      <c r="A129" s="314" t="s">
        <v>2005</v>
      </c>
      <c r="B129" s="314" t="s">
        <v>2045</v>
      </c>
      <c r="C129" s="314" t="s">
        <v>2051</v>
      </c>
      <c r="D129" s="314" t="s">
        <v>2140</v>
      </c>
      <c r="E129" s="314">
        <v>62369026</v>
      </c>
      <c r="F129" s="315" t="s">
        <v>843</v>
      </c>
      <c r="G129" s="313"/>
      <c r="H129" s="316">
        <v>7467</v>
      </c>
      <c r="I129" s="316">
        <v>-7467</v>
      </c>
      <c r="J129" s="317">
        <v>6313</v>
      </c>
    </row>
    <row r="130" spans="1:10">
      <c r="A130" s="314" t="s">
        <v>2005</v>
      </c>
      <c r="B130" s="314" t="s">
        <v>2045</v>
      </c>
      <c r="C130" s="314" t="s">
        <v>2051</v>
      </c>
      <c r="D130" s="314" t="s">
        <v>2141</v>
      </c>
      <c r="E130" s="314">
        <v>62369031</v>
      </c>
      <c r="F130" s="315" t="s">
        <v>2142</v>
      </c>
      <c r="G130" s="316">
        <v>15105000</v>
      </c>
      <c r="H130" s="316">
        <v>15105000</v>
      </c>
      <c r="I130" s="316">
        <v>0</v>
      </c>
      <c r="J130" s="317">
        <v>14737248</v>
      </c>
    </row>
    <row r="131" spans="1:10">
      <c r="A131" s="314" t="s">
        <v>2005</v>
      </c>
      <c r="B131" s="314" t="s">
        <v>2045</v>
      </c>
      <c r="C131" s="314" t="s">
        <v>2051</v>
      </c>
      <c r="D131" s="314" t="s">
        <v>2143</v>
      </c>
      <c r="E131" s="314">
        <v>62369039</v>
      </c>
      <c r="F131" s="315" t="s">
        <v>844</v>
      </c>
      <c r="G131" s="316">
        <v>395480</v>
      </c>
      <c r="H131" s="316">
        <v>157506</v>
      </c>
      <c r="I131" s="316">
        <v>237974</v>
      </c>
      <c r="J131" s="317">
        <v>157056</v>
      </c>
    </row>
    <row r="132" spans="1:10">
      <c r="A132" s="314" t="s">
        <v>2005</v>
      </c>
      <c r="B132" s="314" t="s">
        <v>2045</v>
      </c>
      <c r="C132" s="314" t="s">
        <v>2052</v>
      </c>
      <c r="D132" s="314" t="s">
        <v>2144</v>
      </c>
      <c r="E132" s="314">
        <v>62470011</v>
      </c>
      <c r="F132" s="315" t="s">
        <v>845</v>
      </c>
      <c r="G132" s="316">
        <v>507380</v>
      </c>
      <c r="H132" s="316">
        <v>412785</v>
      </c>
      <c r="I132" s="316">
        <v>94595</v>
      </c>
      <c r="J132" s="317">
        <v>620395</v>
      </c>
    </row>
    <row r="133" spans="1:10">
      <c r="A133" s="314" t="s">
        <v>2005</v>
      </c>
      <c r="B133" s="314" t="s">
        <v>2045</v>
      </c>
      <c r="C133" s="314" t="s">
        <v>2052</v>
      </c>
      <c r="D133" s="314" t="s">
        <v>2145</v>
      </c>
      <c r="E133" s="314">
        <v>62470012</v>
      </c>
      <c r="F133" s="315" t="s">
        <v>846</v>
      </c>
      <c r="G133" s="316">
        <v>8927494</v>
      </c>
      <c r="H133" s="316">
        <v>8663289</v>
      </c>
      <c r="I133" s="316">
        <v>264205</v>
      </c>
      <c r="J133" s="317">
        <v>9370907</v>
      </c>
    </row>
    <row r="134" spans="1:10">
      <c r="A134" s="314" t="s">
        <v>2005</v>
      </c>
      <c r="B134" s="314" t="s">
        <v>2045</v>
      </c>
      <c r="C134" s="314" t="s">
        <v>2052</v>
      </c>
      <c r="D134" s="314" t="s">
        <v>2146</v>
      </c>
      <c r="E134" s="314">
        <v>62470014</v>
      </c>
      <c r="F134" s="315" t="s">
        <v>848</v>
      </c>
      <c r="G134" s="316">
        <v>2118252</v>
      </c>
      <c r="H134" s="316">
        <v>2017145</v>
      </c>
      <c r="I134" s="316">
        <v>101107</v>
      </c>
      <c r="J134" s="317">
        <v>2085261</v>
      </c>
    </row>
    <row r="135" spans="1:10">
      <c r="A135" s="314" t="s">
        <v>2005</v>
      </c>
      <c r="B135" s="314" t="s">
        <v>2045</v>
      </c>
      <c r="C135" s="314" t="s">
        <v>2052</v>
      </c>
      <c r="D135" s="314" t="s">
        <v>2147</v>
      </c>
      <c r="E135" s="314">
        <v>62470021</v>
      </c>
      <c r="F135" s="315" t="s">
        <v>850</v>
      </c>
      <c r="G135" s="313"/>
      <c r="H135" s="316">
        <v>63808</v>
      </c>
      <c r="I135" s="316">
        <v>-63808</v>
      </c>
      <c r="J135" s="317">
        <v>79980</v>
      </c>
    </row>
    <row r="136" spans="1:10">
      <c r="A136" s="314" t="s">
        <v>2005</v>
      </c>
      <c r="B136" s="314" t="s">
        <v>2045</v>
      </c>
      <c r="C136" s="314" t="s">
        <v>2052</v>
      </c>
      <c r="D136" s="314" t="s">
        <v>2148</v>
      </c>
      <c r="E136" s="314">
        <v>62470022</v>
      </c>
      <c r="F136" s="315" t="s">
        <v>852</v>
      </c>
      <c r="G136" s="313"/>
      <c r="H136" s="316">
        <v>25404</v>
      </c>
      <c r="I136" s="316">
        <v>-25404</v>
      </c>
      <c r="J136" s="317">
        <v>128547</v>
      </c>
    </row>
    <row r="137" spans="1:10">
      <c r="A137" s="314" t="s">
        <v>2005</v>
      </c>
      <c r="B137" s="314" t="s">
        <v>2045</v>
      </c>
      <c r="C137" s="314" t="s">
        <v>2052</v>
      </c>
      <c r="D137" s="314" t="s">
        <v>2149</v>
      </c>
      <c r="E137" s="314">
        <v>62470023</v>
      </c>
      <c r="F137" s="315" t="s">
        <v>854</v>
      </c>
      <c r="G137" s="313"/>
      <c r="H137" s="316">
        <v>1890</v>
      </c>
      <c r="I137" s="316">
        <v>-1890</v>
      </c>
      <c r="J137" s="317">
        <v>56294</v>
      </c>
    </row>
    <row r="138" spans="1:10">
      <c r="A138" s="314" t="s">
        <v>2005</v>
      </c>
      <c r="B138" s="314" t="s">
        <v>2045</v>
      </c>
      <c r="C138" s="314" t="s">
        <v>2052</v>
      </c>
      <c r="D138" s="314" t="s">
        <v>2150</v>
      </c>
      <c r="E138" s="314">
        <v>62470025</v>
      </c>
      <c r="F138" s="315" t="s">
        <v>858</v>
      </c>
      <c r="G138" s="316">
        <v>2736836</v>
      </c>
      <c r="H138" s="316">
        <v>3194566</v>
      </c>
      <c r="I138" s="316">
        <v>-457730</v>
      </c>
      <c r="J138" s="317">
        <v>2848632</v>
      </c>
    </row>
    <row r="139" spans="1:10">
      <c r="A139" s="314" t="s">
        <v>2005</v>
      </c>
      <c r="B139" s="314" t="s">
        <v>2045</v>
      </c>
      <c r="C139" s="314" t="s">
        <v>2052</v>
      </c>
      <c r="D139" s="314" t="s">
        <v>2151</v>
      </c>
      <c r="E139" s="314">
        <v>62470031</v>
      </c>
      <c r="F139" s="315" t="s">
        <v>860</v>
      </c>
      <c r="G139" s="316">
        <v>9936563</v>
      </c>
      <c r="H139" s="316">
        <v>13416174</v>
      </c>
      <c r="I139" s="316">
        <v>-3479611</v>
      </c>
      <c r="J139" s="317">
        <v>13228523</v>
      </c>
    </row>
    <row r="140" spans="1:10">
      <c r="A140" s="314" t="s">
        <v>2005</v>
      </c>
      <c r="B140" s="314" t="s">
        <v>2045</v>
      </c>
      <c r="C140" s="314" t="s">
        <v>2052</v>
      </c>
      <c r="D140" s="314" t="s">
        <v>2152</v>
      </c>
      <c r="E140" s="314">
        <v>62470032</v>
      </c>
      <c r="F140" s="315" t="s">
        <v>862</v>
      </c>
      <c r="G140" s="316">
        <v>217850</v>
      </c>
      <c r="H140" s="316">
        <v>479124</v>
      </c>
      <c r="I140" s="316">
        <v>-261274</v>
      </c>
      <c r="J140" s="317">
        <v>330524</v>
      </c>
    </row>
    <row r="141" spans="1:10">
      <c r="A141" s="314" t="s">
        <v>2005</v>
      </c>
      <c r="B141" s="314" t="s">
        <v>2045</v>
      </c>
      <c r="C141" s="314" t="s">
        <v>2052</v>
      </c>
      <c r="D141" s="314" t="s">
        <v>2153</v>
      </c>
      <c r="E141" s="314">
        <v>62470039</v>
      </c>
      <c r="F141" s="315" t="s">
        <v>864</v>
      </c>
      <c r="G141" s="316">
        <v>844133</v>
      </c>
      <c r="H141" s="316">
        <v>349070</v>
      </c>
      <c r="I141" s="316">
        <v>495063</v>
      </c>
      <c r="J141" s="317">
        <v>389172</v>
      </c>
    </row>
    <row r="142" spans="1:10">
      <c r="A142" s="314" t="s">
        <v>2005</v>
      </c>
      <c r="B142" s="314" t="s">
        <v>2045</v>
      </c>
      <c r="C142" s="314" t="s">
        <v>2053</v>
      </c>
      <c r="D142" s="314" t="s">
        <v>2154</v>
      </c>
      <c r="E142" s="314">
        <v>62565011</v>
      </c>
      <c r="F142" s="315" t="s">
        <v>866</v>
      </c>
      <c r="G142" s="316">
        <v>12086988</v>
      </c>
      <c r="H142" s="316">
        <v>14167285</v>
      </c>
      <c r="I142" s="316">
        <v>-2080297</v>
      </c>
      <c r="J142" s="317">
        <v>16808566</v>
      </c>
    </row>
    <row r="143" spans="1:10">
      <c r="A143" s="314" t="s">
        <v>2005</v>
      </c>
      <c r="B143" s="314" t="s">
        <v>2045</v>
      </c>
      <c r="C143" s="314" t="s">
        <v>2053</v>
      </c>
      <c r="D143" s="314" t="s">
        <v>2155</v>
      </c>
      <c r="E143" s="314">
        <v>62567029</v>
      </c>
      <c r="F143" s="315" t="s">
        <v>867</v>
      </c>
      <c r="G143" s="316">
        <v>467992</v>
      </c>
      <c r="H143" s="316">
        <v>605954</v>
      </c>
      <c r="I143" s="316">
        <v>-137962</v>
      </c>
      <c r="J143" s="317">
        <v>859864</v>
      </c>
    </row>
    <row r="144" spans="1:10">
      <c r="A144" s="314" t="s">
        <v>2005</v>
      </c>
      <c r="B144" s="314" t="s">
        <v>2045</v>
      </c>
      <c r="C144" s="314" t="s">
        <v>2053</v>
      </c>
      <c r="D144" s="314" t="s">
        <v>2156</v>
      </c>
      <c r="E144" s="314">
        <v>62567031</v>
      </c>
      <c r="F144" s="315" t="s">
        <v>2157</v>
      </c>
      <c r="G144" s="316">
        <v>600000</v>
      </c>
      <c r="H144" s="316">
        <v>4697075</v>
      </c>
      <c r="I144" s="316">
        <v>-4097075</v>
      </c>
      <c r="J144" s="313"/>
    </row>
    <row r="145" spans="1:10">
      <c r="A145" s="314" t="s">
        <v>2005</v>
      </c>
      <c r="B145" s="314" t="s">
        <v>2045</v>
      </c>
      <c r="C145" s="314" t="s">
        <v>2053</v>
      </c>
      <c r="D145" s="314" t="s">
        <v>2158</v>
      </c>
      <c r="E145" s="314">
        <v>62567032</v>
      </c>
      <c r="F145" s="315" t="s">
        <v>2159</v>
      </c>
      <c r="G145" s="313"/>
      <c r="H145" s="316">
        <v>4457563</v>
      </c>
      <c r="I145" s="316">
        <v>-4457563</v>
      </c>
      <c r="J145" s="313"/>
    </row>
    <row r="146" spans="1:10">
      <c r="A146" s="314" t="s">
        <v>2005</v>
      </c>
      <c r="B146" s="314" t="s">
        <v>2045</v>
      </c>
      <c r="C146" s="314" t="s">
        <v>2053</v>
      </c>
      <c r="D146" s="314" t="s">
        <v>2160</v>
      </c>
      <c r="E146" s="314">
        <v>62571011</v>
      </c>
      <c r="F146" s="315" t="s">
        <v>868</v>
      </c>
      <c r="G146" s="316">
        <v>69000</v>
      </c>
      <c r="H146" s="313"/>
      <c r="I146" s="316">
        <v>69000</v>
      </c>
      <c r="J146" s="313"/>
    </row>
    <row r="147" spans="1:10">
      <c r="A147" s="314" t="s">
        <v>2005</v>
      </c>
      <c r="B147" s="314" t="s">
        <v>2045</v>
      </c>
      <c r="C147" s="314" t="s">
        <v>2053</v>
      </c>
      <c r="D147" s="314" t="s">
        <v>2161</v>
      </c>
      <c r="E147" s="314">
        <v>62571012</v>
      </c>
      <c r="F147" s="315" t="s">
        <v>870</v>
      </c>
      <c r="G147" s="316">
        <v>886025</v>
      </c>
      <c r="H147" s="316">
        <v>485092</v>
      </c>
      <c r="I147" s="316">
        <v>400933</v>
      </c>
      <c r="J147" s="317">
        <v>685175</v>
      </c>
    </row>
    <row r="148" spans="1:10">
      <c r="A148" s="314" t="s">
        <v>2005</v>
      </c>
      <c r="B148" s="314" t="s">
        <v>2045</v>
      </c>
      <c r="C148" s="314" t="s">
        <v>2053</v>
      </c>
      <c r="D148" s="314" t="s">
        <v>2162</v>
      </c>
      <c r="E148" s="314">
        <v>62571021</v>
      </c>
      <c r="F148" s="315" t="s">
        <v>871</v>
      </c>
      <c r="G148" s="316">
        <v>81675</v>
      </c>
      <c r="H148" s="316">
        <v>81822</v>
      </c>
      <c r="I148" s="316">
        <v>-147</v>
      </c>
      <c r="J148" s="317">
        <v>59496</v>
      </c>
    </row>
    <row r="149" spans="1:10">
      <c r="A149" s="314" t="s">
        <v>2005</v>
      </c>
      <c r="B149" s="314" t="s">
        <v>2045</v>
      </c>
      <c r="C149" s="314" t="s">
        <v>2053</v>
      </c>
      <c r="D149" s="314" t="s">
        <v>2163</v>
      </c>
      <c r="E149" s="314">
        <v>62571031</v>
      </c>
      <c r="F149" s="315" t="s">
        <v>872</v>
      </c>
      <c r="G149" s="316">
        <v>542800</v>
      </c>
      <c r="H149" s="316">
        <v>262313</v>
      </c>
      <c r="I149" s="316">
        <v>280487</v>
      </c>
      <c r="J149" s="317">
        <v>184710</v>
      </c>
    </row>
    <row r="150" spans="1:10">
      <c r="A150" s="314" t="s">
        <v>2005</v>
      </c>
      <c r="B150" s="314" t="s">
        <v>2045</v>
      </c>
      <c r="C150" s="314" t="s">
        <v>2053</v>
      </c>
      <c r="D150" s="314" t="s">
        <v>2164</v>
      </c>
      <c r="E150" s="314">
        <v>62571032</v>
      </c>
      <c r="F150" s="315" t="s">
        <v>873</v>
      </c>
      <c r="G150" s="316">
        <v>1220000</v>
      </c>
      <c r="H150" s="316">
        <v>888318</v>
      </c>
      <c r="I150" s="316">
        <v>331682</v>
      </c>
      <c r="J150" s="317">
        <v>1040931</v>
      </c>
    </row>
    <row r="151" spans="1:10">
      <c r="A151" s="314" t="s">
        <v>2005</v>
      </c>
      <c r="B151" s="314" t="s">
        <v>2045</v>
      </c>
      <c r="C151" s="314" t="s">
        <v>2053</v>
      </c>
      <c r="D151" s="314" t="s">
        <v>2165</v>
      </c>
      <c r="E151" s="314">
        <v>62571041</v>
      </c>
      <c r="F151" s="315" t="s">
        <v>2166</v>
      </c>
      <c r="G151" s="316">
        <v>6400000</v>
      </c>
      <c r="H151" s="316">
        <v>2288431</v>
      </c>
      <c r="I151" s="316">
        <v>4111569</v>
      </c>
      <c r="J151" s="313"/>
    </row>
    <row r="152" spans="1:10">
      <c r="A152" s="314" t="s">
        <v>2005</v>
      </c>
      <c r="B152" s="314" t="s">
        <v>2045</v>
      </c>
      <c r="C152" s="314" t="s">
        <v>2053</v>
      </c>
      <c r="D152" s="314" t="s">
        <v>2167</v>
      </c>
      <c r="E152" s="314">
        <v>62571042</v>
      </c>
      <c r="F152" s="315" t="s">
        <v>2168</v>
      </c>
      <c r="G152" s="316">
        <v>6438742</v>
      </c>
      <c r="H152" s="316">
        <v>889479</v>
      </c>
      <c r="I152" s="316">
        <v>5549263</v>
      </c>
      <c r="J152" s="313"/>
    </row>
    <row r="153" spans="1:10">
      <c r="A153" s="314" t="s">
        <v>2005</v>
      </c>
      <c r="B153" s="314" t="s">
        <v>2045</v>
      </c>
      <c r="C153" s="314" t="s">
        <v>2053</v>
      </c>
      <c r="D153" s="314" t="s">
        <v>2169</v>
      </c>
      <c r="E153" s="314">
        <v>62571051</v>
      </c>
      <c r="F153" s="315" t="s">
        <v>2170</v>
      </c>
      <c r="G153" s="316">
        <v>1488438</v>
      </c>
      <c r="H153" s="316">
        <v>682000</v>
      </c>
      <c r="I153" s="316">
        <v>806438</v>
      </c>
      <c r="J153" s="317">
        <v>673172</v>
      </c>
    </row>
    <row r="154" spans="1:10">
      <c r="A154" s="314" t="s">
        <v>2005</v>
      </c>
      <c r="B154" s="314" t="s">
        <v>2045</v>
      </c>
      <c r="C154" s="314" t="s">
        <v>2005</v>
      </c>
      <c r="D154" s="314" t="s">
        <v>2171</v>
      </c>
      <c r="E154" s="314">
        <v>62672019</v>
      </c>
      <c r="F154" s="315" t="s">
        <v>874</v>
      </c>
      <c r="G154" s="316">
        <v>442665</v>
      </c>
      <c r="H154" s="316">
        <v>382045</v>
      </c>
      <c r="I154" s="316">
        <v>60620</v>
      </c>
      <c r="J154" s="317">
        <v>405466</v>
      </c>
    </row>
    <row r="155" spans="1:10">
      <c r="A155" s="314" t="s">
        <v>2005</v>
      </c>
      <c r="B155" s="314" t="s">
        <v>2045</v>
      </c>
      <c r="C155" s="314" t="s">
        <v>2005</v>
      </c>
      <c r="D155" s="314" t="s">
        <v>2172</v>
      </c>
      <c r="E155" s="314">
        <v>62672021</v>
      </c>
      <c r="F155" s="315" t="s">
        <v>875</v>
      </c>
      <c r="G155" s="316">
        <v>464169</v>
      </c>
      <c r="H155" s="316">
        <v>349793</v>
      </c>
      <c r="I155" s="316">
        <v>114376</v>
      </c>
      <c r="J155" s="317">
        <v>525103</v>
      </c>
    </row>
    <row r="156" spans="1:10">
      <c r="A156" s="314" t="s">
        <v>2005</v>
      </c>
      <c r="B156" s="314" t="s">
        <v>2045</v>
      </c>
      <c r="C156" s="314" t="s">
        <v>2005</v>
      </c>
      <c r="D156" s="314" t="s">
        <v>2173</v>
      </c>
      <c r="E156" s="314">
        <v>62672022</v>
      </c>
      <c r="F156" s="315" t="s">
        <v>877</v>
      </c>
      <c r="G156" s="316">
        <v>21772</v>
      </c>
      <c r="H156" s="316">
        <v>15640</v>
      </c>
      <c r="I156" s="316">
        <v>6132</v>
      </c>
      <c r="J156" s="317">
        <v>20727</v>
      </c>
    </row>
    <row r="157" spans="1:10">
      <c r="A157" s="314" t="s">
        <v>2005</v>
      </c>
      <c r="B157" s="314" t="s">
        <v>2045</v>
      </c>
      <c r="C157" s="314" t="s">
        <v>2005</v>
      </c>
      <c r="D157" s="314" t="s">
        <v>2174</v>
      </c>
      <c r="E157" s="314">
        <v>62672023</v>
      </c>
      <c r="F157" s="315" t="s">
        <v>878</v>
      </c>
      <c r="G157" s="316">
        <v>527542</v>
      </c>
      <c r="H157" s="316">
        <v>507159</v>
      </c>
      <c r="I157" s="316">
        <v>20383</v>
      </c>
      <c r="J157" s="317">
        <v>796485</v>
      </c>
    </row>
    <row r="158" spans="1:10">
      <c r="A158" s="314" t="s">
        <v>2005</v>
      </c>
      <c r="B158" s="314" t="s">
        <v>2045</v>
      </c>
      <c r="C158" s="314" t="s">
        <v>2005</v>
      </c>
      <c r="D158" s="314" t="s">
        <v>2175</v>
      </c>
      <c r="E158" s="314">
        <v>62672024</v>
      </c>
      <c r="F158" s="315" t="s">
        <v>880</v>
      </c>
      <c r="G158" s="316">
        <v>22419340</v>
      </c>
      <c r="H158" s="316">
        <v>21682941</v>
      </c>
      <c r="I158" s="316">
        <v>736399</v>
      </c>
      <c r="J158" s="317">
        <v>18405392</v>
      </c>
    </row>
    <row r="159" spans="1:10">
      <c r="A159" s="314" t="s">
        <v>2005</v>
      </c>
      <c r="B159" s="314" t="s">
        <v>2045</v>
      </c>
      <c r="C159" s="314" t="s">
        <v>2005</v>
      </c>
      <c r="D159" s="314" t="s">
        <v>2176</v>
      </c>
      <c r="E159" s="314">
        <v>62672025</v>
      </c>
      <c r="F159" s="315" t="s">
        <v>882</v>
      </c>
      <c r="G159" s="316">
        <v>402091</v>
      </c>
      <c r="H159" s="316">
        <v>512153</v>
      </c>
      <c r="I159" s="316">
        <v>-110062</v>
      </c>
      <c r="J159" s="317">
        <v>455179</v>
      </c>
    </row>
    <row r="160" spans="1:10">
      <c r="A160" s="314" t="s">
        <v>2005</v>
      </c>
      <c r="B160" s="314" t="s">
        <v>2045</v>
      </c>
      <c r="C160" s="314" t="s">
        <v>2005</v>
      </c>
      <c r="D160" s="314" t="s">
        <v>2177</v>
      </c>
      <c r="E160" s="314">
        <v>62672031</v>
      </c>
      <c r="F160" s="315" t="s">
        <v>884</v>
      </c>
      <c r="G160" s="316">
        <v>1725686</v>
      </c>
      <c r="H160" s="316">
        <v>1560385</v>
      </c>
      <c r="I160" s="316">
        <v>165301</v>
      </c>
      <c r="J160" s="317">
        <v>1261430</v>
      </c>
    </row>
    <row r="161" spans="1:10">
      <c r="A161" s="314" t="s">
        <v>2005</v>
      </c>
      <c r="B161" s="314" t="s">
        <v>2045</v>
      </c>
      <c r="C161" s="314" t="s">
        <v>2078</v>
      </c>
      <c r="D161" s="314" t="s">
        <v>2178</v>
      </c>
      <c r="E161" s="314">
        <v>62765031</v>
      </c>
      <c r="F161" s="315" t="s">
        <v>886</v>
      </c>
      <c r="G161" s="316">
        <v>5919519</v>
      </c>
      <c r="H161" s="316">
        <v>5821160</v>
      </c>
      <c r="I161" s="316">
        <v>98359</v>
      </c>
      <c r="J161" s="317">
        <v>8293649</v>
      </c>
    </row>
    <row r="162" spans="1:10">
      <c r="A162" s="314" t="s">
        <v>2005</v>
      </c>
      <c r="B162" s="314" t="s">
        <v>2045</v>
      </c>
      <c r="C162" s="314" t="s">
        <v>2078</v>
      </c>
      <c r="D162" s="314" t="s">
        <v>2179</v>
      </c>
      <c r="E162" s="314">
        <v>62768011</v>
      </c>
      <c r="F162" s="315" t="s">
        <v>888</v>
      </c>
      <c r="G162" s="316">
        <v>8257063</v>
      </c>
      <c r="H162" s="316">
        <v>8921482</v>
      </c>
      <c r="I162" s="316">
        <v>-664419</v>
      </c>
      <c r="J162" s="317">
        <v>8517954</v>
      </c>
    </row>
    <row r="163" spans="1:10">
      <c r="A163" s="314" t="s">
        <v>2005</v>
      </c>
      <c r="B163" s="314" t="s">
        <v>2045</v>
      </c>
      <c r="C163" s="314" t="s">
        <v>2078</v>
      </c>
      <c r="D163" s="314" t="s">
        <v>2180</v>
      </c>
      <c r="E163" s="314">
        <v>62768012</v>
      </c>
      <c r="F163" s="315" t="s">
        <v>890</v>
      </c>
      <c r="G163" s="316">
        <v>95320</v>
      </c>
      <c r="H163" s="316">
        <v>63443</v>
      </c>
      <c r="I163" s="316">
        <v>31877</v>
      </c>
      <c r="J163" s="317">
        <v>106237</v>
      </c>
    </row>
    <row r="164" spans="1:10">
      <c r="A164" s="314" t="s">
        <v>2005</v>
      </c>
      <c r="B164" s="314" t="s">
        <v>2045</v>
      </c>
      <c r="C164" s="314" t="s">
        <v>2078</v>
      </c>
      <c r="D164" s="314" t="s">
        <v>2181</v>
      </c>
      <c r="E164" s="314">
        <v>62768013</v>
      </c>
      <c r="F164" s="315" t="s">
        <v>2182</v>
      </c>
      <c r="G164" s="316">
        <v>153000</v>
      </c>
      <c r="H164" s="316">
        <v>123570</v>
      </c>
      <c r="I164" s="316">
        <v>29430</v>
      </c>
      <c r="J164" s="317">
        <v>161185</v>
      </c>
    </row>
    <row r="165" spans="1:10">
      <c r="A165" s="314" t="s">
        <v>2005</v>
      </c>
      <c r="B165" s="314" t="s">
        <v>2045</v>
      </c>
      <c r="C165" s="314" t="s">
        <v>2078</v>
      </c>
      <c r="D165" s="314" t="s">
        <v>2183</v>
      </c>
      <c r="E165" s="314">
        <v>62768015</v>
      </c>
      <c r="F165" s="315" t="s">
        <v>2184</v>
      </c>
      <c r="G165" s="316">
        <v>465000</v>
      </c>
      <c r="H165" s="316">
        <v>119659</v>
      </c>
      <c r="I165" s="316">
        <v>345341</v>
      </c>
      <c r="J165" s="317">
        <v>4150</v>
      </c>
    </row>
    <row r="166" spans="1:10">
      <c r="A166" s="314" t="s">
        <v>2005</v>
      </c>
      <c r="B166" s="314" t="s">
        <v>2045</v>
      </c>
      <c r="C166" s="314" t="s">
        <v>2078</v>
      </c>
      <c r="D166" s="314" t="s">
        <v>2185</v>
      </c>
      <c r="E166" s="314">
        <v>62768031</v>
      </c>
      <c r="F166" s="315" t="s">
        <v>892</v>
      </c>
      <c r="G166" s="316">
        <v>2631890</v>
      </c>
      <c r="H166" s="316">
        <v>2986228</v>
      </c>
      <c r="I166" s="316">
        <v>-354338</v>
      </c>
      <c r="J166" s="317">
        <v>558657</v>
      </c>
    </row>
    <row r="167" spans="1:10">
      <c r="A167" s="314" t="s">
        <v>2005</v>
      </c>
      <c r="B167" s="314" t="s">
        <v>2045</v>
      </c>
      <c r="C167" s="314" t="s">
        <v>2078</v>
      </c>
      <c r="D167" s="314" t="s">
        <v>2186</v>
      </c>
      <c r="E167" s="314">
        <v>62768032</v>
      </c>
      <c r="F167" s="315" t="s">
        <v>2187</v>
      </c>
      <c r="G167" s="316">
        <v>20000</v>
      </c>
      <c r="H167" s="316">
        <v>129258</v>
      </c>
      <c r="I167" s="316">
        <v>-109258</v>
      </c>
      <c r="J167" s="317">
        <v>20123</v>
      </c>
    </row>
    <row r="168" spans="1:10">
      <c r="A168" s="314" t="s">
        <v>2005</v>
      </c>
      <c r="B168" s="314" t="s">
        <v>2045</v>
      </c>
      <c r="C168" s="314" t="s">
        <v>2078</v>
      </c>
      <c r="D168" s="314" t="s">
        <v>2188</v>
      </c>
      <c r="E168" s="314">
        <v>62773012</v>
      </c>
      <c r="F168" s="315" t="s">
        <v>2189</v>
      </c>
      <c r="G168" s="316">
        <v>2000</v>
      </c>
      <c r="H168" s="316">
        <v>10030</v>
      </c>
      <c r="I168" s="316">
        <v>-8030</v>
      </c>
      <c r="J168" s="317">
        <v>2310</v>
      </c>
    </row>
    <row r="169" spans="1:10">
      <c r="A169" s="314" t="s">
        <v>2005</v>
      </c>
      <c r="B169" s="314" t="s">
        <v>2045</v>
      </c>
      <c r="C169" s="314" t="s">
        <v>2078</v>
      </c>
      <c r="D169" s="314" t="s">
        <v>2190</v>
      </c>
      <c r="E169" s="314">
        <v>62773059</v>
      </c>
      <c r="F169" s="315" t="s">
        <v>894</v>
      </c>
      <c r="G169" s="316">
        <v>3608342</v>
      </c>
      <c r="H169" s="316">
        <v>3972986</v>
      </c>
      <c r="I169" s="316">
        <v>-364644</v>
      </c>
      <c r="J169" s="317">
        <v>8288283</v>
      </c>
    </row>
    <row r="170" spans="1:10">
      <c r="A170" s="314" t="s">
        <v>2005</v>
      </c>
      <c r="B170" s="314" t="s">
        <v>2045</v>
      </c>
      <c r="C170" s="314" t="s">
        <v>2078</v>
      </c>
      <c r="D170" s="314" t="s">
        <v>2191</v>
      </c>
      <c r="E170" s="314">
        <v>62781991</v>
      </c>
      <c r="F170" s="315" t="s">
        <v>896</v>
      </c>
      <c r="G170" s="316">
        <v>11166594</v>
      </c>
      <c r="H170" s="316">
        <v>12876379</v>
      </c>
      <c r="I170" s="316">
        <v>-1709785</v>
      </c>
      <c r="J170" s="317">
        <v>12859981</v>
      </c>
    </row>
    <row r="171" spans="1:10">
      <c r="A171" s="314" t="s">
        <v>2005</v>
      </c>
      <c r="B171" s="314" t="s">
        <v>2045</v>
      </c>
      <c r="C171" s="314" t="s">
        <v>2078</v>
      </c>
      <c r="D171" s="314" t="s">
        <v>2192</v>
      </c>
      <c r="E171" s="314">
        <v>62781992</v>
      </c>
      <c r="F171" s="315" t="s">
        <v>898</v>
      </c>
      <c r="G171" s="316">
        <v>21262000</v>
      </c>
      <c r="H171" s="316">
        <v>21410482</v>
      </c>
      <c r="I171" s="316">
        <v>-148482</v>
      </c>
      <c r="J171" s="317">
        <v>19533207</v>
      </c>
    </row>
    <row r="172" spans="1:10">
      <c r="A172" s="314" t="s">
        <v>2005</v>
      </c>
      <c r="B172" s="314" t="s">
        <v>2045</v>
      </c>
      <c r="C172" s="314" t="s">
        <v>2078</v>
      </c>
      <c r="D172" s="314" t="s">
        <v>2193</v>
      </c>
      <c r="E172" s="314">
        <v>62781996</v>
      </c>
      <c r="F172" s="315" t="s">
        <v>2194</v>
      </c>
      <c r="G172" s="316">
        <v>310000</v>
      </c>
      <c r="H172" s="313"/>
      <c r="I172" s="316">
        <v>310000</v>
      </c>
      <c r="J172" s="317">
        <v>1704</v>
      </c>
    </row>
    <row r="173" spans="1:10">
      <c r="A173" s="314" t="s">
        <v>2005</v>
      </c>
      <c r="B173" s="314" t="s">
        <v>2045</v>
      </c>
      <c r="C173" s="314" t="s">
        <v>2078</v>
      </c>
      <c r="D173" s="314" t="s">
        <v>2195</v>
      </c>
      <c r="E173" s="314">
        <v>62781997</v>
      </c>
      <c r="F173" s="315" t="s">
        <v>2196</v>
      </c>
      <c r="G173" s="316">
        <v>2195391</v>
      </c>
      <c r="H173" s="316">
        <v>2324261</v>
      </c>
      <c r="I173" s="316">
        <v>-128870</v>
      </c>
      <c r="J173" s="317">
        <v>9368261</v>
      </c>
    </row>
    <row r="174" spans="1:10">
      <c r="A174" s="314" t="s">
        <v>2005</v>
      </c>
      <c r="B174" s="314" t="s">
        <v>2045</v>
      </c>
      <c r="C174" s="314" t="s">
        <v>2078</v>
      </c>
      <c r="D174" s="314" t="s">
        <v>2197</v>
      </c>
      <c r="E174" s="314">
        <v>62781998</v>
      </c>
      <c r="F174" s="315" t="s">
        <v>2198</v>
      </c>
      <c r="G174" s="316">
        <v>2000000</v>
      </c>
      <c r="H174" s="316">
        <v>2994138</v>
      </c>
      <c r="I174" s="316">
        <v>-994138</v>
      </c>
      <c r="J174" s="317">
        <v>3119463</v>
      </c>
    </row>
    <row r="175" spans="1:10">
      <c r="A175" s="314" t="s">
        <v>2005</v>
      </c>
      <c r="B175" s="314" t="s">
        <v>2045</v>
      </c>
      <c r="C175" s="314" t="s">
        <v>2078</v>
      </c>
      <c r="D175" s="314" t="s">
        <v>2199</v>
      </c>
      <c r="E175" s="314">
        <v>62799991</v>
      </c>
      <c r="F175" s="315" t="s">
        <v>2200</v>
      </c>
      <c r="G175" s="316">
        <v>73692</v>
      </c>
      <c r="H175" s="316">
        <v>838943</v>
      </c>
      <c r="I175" s="316">
        <v>-765251</v>
      </c>
      <c r="J175" s="317">
        <v>1389997</v>
      </c>
    </row>
    <row r="176" spans="1:10">
      <c r="A176" s="314" t="s">
        <v>2005</v>
      </c>
      <c r="B176" s="314" t="s">
        <v>2045</v>
      </c>
      <c r="C176" s="314" t="s">
        <v>2078</v>
      </c>
      <c r="D176" s="314" t="s">
        <v>2201</v>
      </c>
      <c r="E176" s="314">
        <v>62799993</v>
      </c>
      <c r="F176" s="315" t="s">
        <v>902</v>
      </c>
      <c r="G176" s="316">
        <v>11134000</v>
      </c>
      <c r="H176" s="316">
        <v>10041067</v>
      </c>
      <c r="I176" s="316">
        <v>1092933</v>
      </c>
      <c r="J176" s="317">
        <v>10339555</v>
      </c>
    </row>
    <row r="177" spans="1:10">
      <c r="A177" s="314" t="s">
        <v>2005</v>
      </c>
      <c r="B177" s="314" t="s">
        <v>2051</v>
      </c>
      <c r="C177" s="314" t="s">
        <v>2006</v>
      </c>
      <c r="D177" s="314" t="s">
        <v>2202</v>
      </c>
      <c r="E177" s="314">
        <v>63175011</v>
      </c>
      <c r="F177" s="315" t="s">
        <v>904</v>
      </c>
      <c r="G177" s="316">
        <v>280800</v>
      </c>
      <c r="H177" s="316">
        <v>487327</v>
      </c>
      <c r="I177" s="316">
        <v>-206527</v>
      </c>
      <c r="J177" s="317">
        <v>581551</v>
      </c>
    </row>
    <row r="178" spans="1:10">
      <c r="A178" s="314" t="s">
        <v>2005</v>
      </c>
      <c r="B178" s="314" t="s">
        <v>2051</v>
      </c>
      <c r="C178" s="314" t="s">
        <v>2006</v>
      </c>
      <c r="D178" s="314" t="s">
        <v>2203</v>
      </c>
      <c r="E178" s="314">
        <v>63175019</v>
      </c>
      <c r="F178" s="315" t="s">
        <v>906</v>
      </c>
      <c r="G178" s="316">
        <v>190352</v>
      </c>
      <c r="H178" s="316">
        <v>267463</v>
      </c>
      <c r="I178" s="316">
        <v>-77111</v>
      </c>
      <c r="J178" s="317">
        <v>183300</v>
      </c>
    </row>
    <row r="179" spans="1:10">
      <c r="A179" s="314" t="s">
        <v>2005</v>
      </c>
      <c r="B179" s="314" t="s">
        <v>2051</v>
      </c>
      <c r="C179" s="314" t="s">
        <v>2045</v>
      </c>
      <c r="D179" s="314" t="s">
        <v>2204</v>
      </c>
      <c r="E179" s="314">
        <v>63275021</v>
      </c>
      <c r="F179" s="315" t="s">
        <v>908</v>
      </c>
      <c r="G179" s="316">
        <v>346000</v>
      </c>
      <c r="H179" s="316">
        <v>481498</v>
      </c>
      <c r="I179" s="316">
        <v>-135498</v>
      </c>
      <c r="J179" s="317">
        <v>121038</v>
      </c>
    </row>
    <row r="180" spans="1:10">
      <c r="A180" s="314" t="s">
        <v>2005</v>
      </c>
      <c r="B180" s="314" t="s">
        <v>2051</v>
      </c>
      <c r="C180" s="314" t="s">
        <v>2045</v>
      </c>
      <c r="D180" s="314" t="s">
        <v>2205</v>
      </c>
      <c r="E180" s="314">
        <v>63275022</v>
      </c>
      <c r="F180" s="315" t="s">
        <v>910</v>
      </c>
      <c r="G180" s="316">
        <v>4001741</v>
      </c>
      <c r="H180" s="316">
        <v>7119876</v>
      </c>
      <c r="I180" s="316">
        <v>-3118135</v>
      </c>
      <c r="J180" s="317">
        <v>4955563</v>
      </c>
    </row>
    <row r="181" spans="1:10">
      <c r="A181" s="314" t="s">
        <v>2005</v>
      </c>
      <c r="B181" s="314" t="s">
        <v>2051</v>
      </c>
      <c r="C181" s="314" t="s">
        <v>2045</v>
      </c>
      <c r="D181" s="314" t="s">
        <v>2206</v>
      </c>
      <c r="E181" s="314">
        <v>63275023</v>
      </c>
      <c r="F181" s="315" t="s">
        <v>912</v>
      </c>
      <c r="G181" s="316">
        <v>48900</v>
      </c>
      <c r="H181" s="316">
        <v>98725</v>
      </c>
      <c r="I181" s="316">
        <v>-49825</v>
      </c>
      <c r="J181" s="317">
        <v>83775</v>
      </c>
    </row>
    <row r="182" spans="1:10">
      <c r="A182" s="314" t="s">
        <v>2005</v>
      </c>
      <c r="B182" s="314" t="s">
        <v>2051</v>
      </c>
      <c r="C182" s="314" t="s">
        <v>2045</v>
      </c>
      <c r="D182" s="314" t="s">
        <v>2207</v>
      </c>
      <c r="E182" s="314">
        <v>63275024</v>
      </c>
      <c r="F182" s="315" t="s">
        <v>914</v>
      </c>
      <c r="G182" s="316">
        <v>1175000</v>
      </c>
      <c r="H182" s="316">
        <v>4061112</v>
      </c>
      <c r="I182" s="316">
        <v>-2886112</v>
      </c>
      <c r="J182" s="317">
        <v>2025739</v>
      </c>
    </row>
    <row r="183" spans="1:10">
      <c r="A183" s="314" t="s">
        <v>2005</v>
      </c>
      <c r="B183" s="314" t="s">
        <v>2051</v>
      </c>
      <c r="C183" s="314" t="s">
        <v>2045</v>
      </c>
      <c r="D183" s="314" t="s">
        <v>2208</v>
      </c>
      <c r="E183" s="314">
        <v>63275025</v>
      </c>
      <c r="F183" s="315" t="s">
        <v>916</v>
      </c>
      <c r="G183" s="316">
        <v>289525</v>
      </c>
      <c r="H183" s="316">
        <v>1321441</v>
      </c>
      <c r="I183" s="316">
        <v>-1031916</v>
      </c>
      <c r="J183" s="317">
        <v>1149072</v>
      </c>
    </row>
    <row r="184" spans="1:10">
      <c r="A184" s="314" t="s">
        <v>2005</v>
      </c>
      <c r="B184" s="314" t="s">
        <v>2051</v>
      </c>
      <c r="C184" s="314" t="s">
        <v>2045</v>
      </c>
      <c r="D184" s="314" t="s">
        <v>2209</v>
      </c>
      <c r="E184" s="314">
        <v>63275026</v>
      </c>
      <c r="F184" s="315" t="s">
        <v>918</v>
      </c>
      <c r="G184" s="316">
        <v>2500000</v>
      </c>
      <c r="H184" s="313"/>
      <c r="I184" s="316">
        <v>2500000</v>
      </c>
      <c r="J184" s="317">
        <v>1703812</v>
      </c>
    </row>
    <row r="185" spans="1:10">
      <c r="A185" s="314" t="s">
        <v>2005</v>
      </c>
      <c r="B185" s="314" t="s">
        <v>2051</v>
      </c>
      <c r="C185" s="314" t="s">
        <v>2045</v>
      </c>
      <c r="D185" s="314" t="s">
        <v>2210</v>
      </c>
      <c r="E185" s="314">
        <v>63275029</v>
      </c>
      <c r="F185" s="315" t="s">
        <v>920</v>
      </c>
      <c r="G185" s="316">
        <v>63200</v>
      </c>
      <c r="H185" s="316">
        <v>16216</v>
      </c>
      <c r="I185" s="316">
        <v>46984</v>
      </c>
      <c r="J185" s="317">
        <v>13072</v>
      </c>
    </row>
    <row r="186" spans="1:10">
      <c r="A186" s="314" t="s">
        <v>2005</v>
      </c>
      <c r="B186" s="314" t="s">
        <v>2051</v>
      </c>
      <c r="C186" s="314" t="s">
        <v>2051</v>
      </c>
      <c r="D186" s="314" t="s">
        <v>2211</v>
      </c>
      <c r="E186" s="314">
        <v>63375032</v>
      </c>
      <c r="F186" s="315" t="s">
        <v>922</v>
      </c>
      <c r="G186" s="316">
        <v>2101330</v>
      </c>
      <c r="H186" s="316">
        <v>2133366</v>
      </c>
      <c r="I186" s="316">
        <v>-32036</v>
      </c>
      <c r="J186" s="317">
        <v>2008182</v>
      </c>
    </row>
    <row r="187" spans="1:10">
      <c r="A187" s="314" t="s">
        <v>2005</v>
      </c>
      <c r="B187" s="314" t="s">
        <v>2051</v>
      </c>
      <c r="C187" s="314" t="s">
        <v>2051</v>
      </c>
      <c r="D187" s="314" t="s">
        <v>2212</v>
      </c>
      <c r="E187" s="314">
        <v>63375035</v>
      </c>
      <c r="F187" s="315" t="s">
        <v>924</v>
      </c>
      <c r="G187" s="316">
        <v>1535000</v>
      </c>
      <c r="H187" s="316">
        <v>1348473</v>
      </c>
      <c r="I187" s="316">
        <v>186527</v>
      </c>
      <c r="J187" s="317">
        <v>1641790</v>
      </c>
    </row>
    <row r="188" spans="1:10">
      <c r="A188" s="314" t="s">
        <v>2005</v>
      </c>
      <c r="B188" s="314" t="s">
        <v>2051</v>
      </c>
      <c r="C188" s="314" t="s">
        <v>2051</v>
      </c>
      <c r="D188" s="314" t="s">
        <v>2213</v>
      </c>
      <c r="E188" s="314">
        <v>63375041</v>
      </c>
      <c r="F188" s="315" t="s">
        <v>926</v>
      </c>
      <c r="G188" s="316">
        <v>853380</v>
      </c>
      <c r="H188" s="316">
        <v>904156</v>
      </c>
      <c r="I188" s="316">
        <v>-50776</v>
      </c>
      <c r="J188" s="317">
        <v>1037141</v>
      </c>
    </row>
    <row r="189" spans="1:10">
      <c r="A189" s="314" t="s">
        <v>2005</v>
      </c>
      <c r="B189" s="314" t="s">
        <v>2051</v>
      </c>
      <c r="C189" s="314" t="s">
        <v>2051</v>
      </c>
      <c r="D189" s="314" t="s">
        <v>2214</v>
      </c>
      <c r="E189" s="314">
        <v>63375042</v>
      </c>
      <c r="F189" s="315" t="s">
        <v>928</v>
      </c>
      <c r="G189" s="316">
        <v>42550</v>
      </c>
      <c r="H189" s="316">
        <v>2775</v>
      </c>
      <c r="I189" s="316">
        <v>39775</v>
      </c>
      <c r="J189" s="317">
        <v>2683</v>
      </c>
    </row>
    <row r="190" spans="1:10">
      <c r="A190" s="314" t="s">
        <v>2005</v>
      </c>
      <c r="B190" s="314" t="s">
        <v>2051</v>
      </c>
      <c r="C190" s="314" t="s">
        <v>2051</v>
      </c>
      <c r="D190" s="314" t="s">
        <v>2215</v>
      </c>
      <c r="E190" s="314">
        <v>63375051</v>
      </c>
      <c r="F190" s="315" t="s">
        <v>930</v>
      </c>
      <c r="G190" s="316">
        <v>1285746</v>
      </c>
      <c r="H190" s="316">
        <v>2478970</v>
      </c>
      <c r="I190" s="316">
        <v>-1193224</v>
      </c>
      <c r="J190" s="317">
        <v>2034229</v>
      </c>
    </row>
    <row r="191" spans="1:10">
      <c r="A191" s="314" t="s">
        <v>2005</v>
      </c>
      <c r="B191" s="314" t="s">
        <v>2051</v>
      </c>
      <c r="C191" s="314" t="s">
        <v>2051</v>
      </c>
      <c r="D191" s="314" t="s">
        <v>2216</v>
      </c>
      <c r="E191" s="314">
        <v>63375081</v>
      </c>
      <c r="F191" s="315" t="s">
        <v>2217</v>
      </c>
      <c r="G191" s="316">
        <v>2000</v>
      </c>
      <c r="H191" s="316">
        <v>16587</v>
      </c>
      <c r="I191" s="316">
        <v>-14587</v>
      </c>
      <c r="J191" s="317">
        <v>1867</v>
      </c>
    </row>
    <row r="192" spans="1:10">
      <c r="A192" s="314" t="s">
        <v>2005</v>
      </c>
      <c r="B192" s="314" t="s">
        <v>2051</v>
      </c>
      <c r="C192" s="314" t="s">
        <v>2051</v>
      </c>
      <c r="D192" s="314" t="s">
        <v>2218</v>
      </c>
      <c r="E192" s="314">
        <v>63375991</v>
      </c>
      <c r="F192" s="315" t="s">
        <v>932</v>
      </c>
      <c r="G192" s="316">
        <v>480160</v>
      </c>
      <c r="H192" s="316">
        <v>7501</v>
      </c>
      <c r="I192" s="316">
        <v>472659</v>
      </c>
      <c r="J192" s="317">
        <v>646193</v>
      </c>
    </row>
    <row r="193" spans="1:10">
      <c r="A193" s="314" t="s">
        <v>2005</v>
      </c>
      <c r="B193" s="314" t="s">
        <v>2051</v>
      </c>
      <c r="C193" s="314" t="s">
        <v>2051</v>
      </c>
      <c r="D193" s="314" t="s">
        <v>2219</v>
      </c>
      <c r="E193" s="314">
        <v>63375999</v>
      </c>
      <c r="F193" s="315" t="s">
        <v>2220</v>
      </c>
      <c r="G193" s="316">
        <v>3093082</v>
      </c>
      <c r="H193" s="316">
        <v>3802307</v>
      </c>
      <c r="I193" s="316">
        <v>-709225</v>
      </c>
      <c r="J193" s="317">
        <v>3982075</v>
      </c>
    </row>
    <row r="194" spans="1:10">
      <c r="A194" s="314" t="s">
        <v>2005</v>
      </c>
      <c r="B194" s="314" t="s">
        <v>2051</v>
      </c>
      <c r="C194" s="314" t="s">
        <v>2051</v>
      </c>
      <c r="D194" s="314" t="s">
        <v>2193</v>
      </c>
      <c r="E194" s="314">
        <v>63381996</v>
      </c>
      <c r="F194" s="315" t="s">
        <v>2194</v>
      </c>
      <c r="G194" s="316">
        <v>50000</v>
      </c>
      <c r="H194" s="316">
        <v>4517</v>
      </c>
      <c r="I194" s="316">
        <v>45483</v>
      </c>
      <c r="J194" s="313"/>
    </row>
    <row r="195" spans="1:10">
      <c r="A195" s="314" t="s">
        <v>2005</v>
      </c>
      <c r="B195" s="314" t="s">
        <v>2051</v>
      </c>
      <c r="C195" s="314" t="s">
        <v>2051</v>
      </c>
      <c r="D195" s="314" t="s">
        <v>2221</v>
      </c>
      <c r="E195" s="314">
        <v>63399013</v>
      </c>
      <c r="F195" s="315" t="s">
        <v>938</v>
      </c>
      <c r="G195" s="313"/>
      <c r="H195" s="316">
        <v>3238</v>
      </c>
      <c r="I195" s="316">
        <v>-3238</v>
      </c>
      <c r="J195" s="317">
        <v>0</v>
      </c>
    </row>
    <row r="196" spans="1:10">
      <c r="A196" s="314" t="s">
        <v>2005</v>
      </c>
      <c r="B196" s="314" t="s">
        <v>2051</v>
      </c>
      <c r="C196" s="314" t="s">
        <v>2051</v>
      </c>
      <c r="D196" s="314" t="s">
        <v>2222</v>
      </c>
      <c r="E196" s="314">
        <v>63399042</v>
      </c>
      <c r="F196" s="315" t="s">
        <v>940</v>
      </c>
      <c r="G196" s="316">
        <v>200000</v>
      </c>
      <c r="H196" s="316">
        <v>633665</v>
      </c>
      <c r="I196" s="316">
        <v>-433665</v>
      </c>
      <c r="J196" s="317">
        <v>1272938</v>
      </c>
    </row>
    <row r="197" spans="1:10">
      <c r="A197" s="314" t="s">
        <v>2005</v>
      </c>
      <c r="B197" s="314" t="s">
        <v>2051</v>
      </c>
      <c r="C197" s="314" t="s">
        <v>2051</v>
      </c>
      <c r="D197" s="314" t="s">
        <v>2223</v>
      </c>
      <c r="E197" s="314">
        <v>63399043</v>
      </c>
      <c r="F197" s="315" t="s">
        <v>942</v>
      </c>
      <c r="G197" s="313"/>
      <c r="H197" s="316">
        <v>18656</v>
      </c>
      <c r="I197" s="316">
        <v>-18656</v>
      </c>
      <c r="J197" s="317">
        <v>15153</v>
      </c>
    </row>
    <row r="198" spans="1:10">
      <c r="A198" s="314" t="s">
        <v>2005</v>
      </c>
      <c r="B198" s="314" t="s">
        <v>2051</v>
      </c>
      <c r="C198" s="314" t="s">
        <v>2051</v>
      </c>
      <c r="D198" s="314" t="s">
        <v>2201</v>
      </c>
      <c r="E198" s="314">
        <v>63399993</v>
      </c>
      <c r="F198" s="315" t="s">
        <v>902</v>
      </c>
      <c r="G198" s="316">
        <v>26288265</v>
      </c>
      <c r="H198" s="316">
        <v>6530436</v>
      </c>
      <c r="I198" s="316">
        <v>19757829</v>
      </c>
      <c r="J198" s="317">
        <v>3833831</v>
      </c>
    </row>
    <row r="199" spans="1:10">
      <c r="A199" s="314" t="s">
        <v>2005</v>
      </c>
      <c r="B199" s="314" t="s">
        <v>2051</v>
      </c>
      <c r="C199" s="314" t="s">
        <v>2051</v>
      </c>
      <c r="D199" s="314" t="s">
        <v>2224</v>
      </c>
      <c r="E199" s="314">
        <v>63399995</v>
      </c>
      <c r="F199" s="315" t="s">
        <v>945</v>
      </c>
      <c r="G199" s="316">
        <v>2000</v>
      </c>
      <c r="H199" s="316">
        <v>1845</v>
      </c>
      <c r="I199" s="316">
        <v>155</v>
      </c>
      <c r="J199" s="317">
        <v>3815</v>
      </c>
    </row>
    <row r="200" spans="1:10">
      <c r="A200" s="314" t="s">
        <v>2005</v>
      </c>
      <c r="B200" s="314" t="s">
        <v>2051</v>
      </c>
      <c r="C200" s="314" t="s">
        <v>2052</v>
      </c>
      <c r="D200" s="314" t="s">
        <v>2177</v>
      </c>
      <c r="E200" s="314">
        <v>63472031</v>
      </c>
      <c r="F200" s="315" t="s">
        <v>884</v>
      </c>
      <c r="G200" s="316">
        <v>500</v>
      </c>
      <c r="H200" s="316">
        <v>1343</v>
      </c>
      <c r="I200" s="316">
        <v>-843</v>
      </c>
      <c r="J200" s="317">
        <v>2629</v>
      </c>
    </row>
    <row r="201" spans="1:10">
      <c r="A201" s="314" t="s">
        <v>2005</v>
      </c>
      <c r="B201" s="314" t="s">
        <v>2051</v>
      </c>
      <c r="C201" s="314" t="s">
        <v>2052</v>
      </c>
      <c r="D201" s="314" t="s">
        <v>2225</v>
      </c>
      <c r="E201" s="314">
        <v>63474011</v>
      </c>
      <c r="F201" s="315" t="s">
        <v>948</v>
      </c>
      <c r="G201" s="316">
        <v>97600</v>
      </c>
      <c r="H201" s="316">
        <v>1502</v>
      </c>
      <c r="I201" s="316">
        <v>96098</v>
      </c>
      <c r="J201" s="317">
        <v>127833</v>
      </c>
    </row>
    <row r="202" spans="1:10">
      <c r="A202" s="314" t="s">
        <v>2005</v>
      </c>
      <c r="B202" s="314" t="s">
        <v>2051</v>
      </c>
      <c r="C202" s="314" t="s">
        <v>2052</v>
      </c>
      <c r="D202" s="314" t="s">
        <v>2226</v>
      </c>
      <c r="E202" s="314">
        <v>63474012</v>
      </c>
      <c r="F202" s="315" t="s">
        <v>950</v>
      </c>
      <c r="G202" s="316">
        <v>1523102</v>
      </c>
      <c r="H202" s="316">
        <v>2142587</v>
      </c>
      <c r="I202" s="316">
        <v>-619485</v>
      </c>
      <c r="J202" s="317">
        <v>1836279</v>
      </c>
    </row>
    <row r="203" spans="1:10">
      <c r="A203" s="314" t="s">
        <v>2005</v>
      </c>
      <c r="B203" s="314" t="s">
        <v>2051</v>
      </c>
      <c r="C203" s="314" t="s">
        <v>2052</v>
      </c>
      <c r="D203" s="314" t="s">
        <v>2227</v>
      </c>
      <c r="E203" s="314">
        <v>63474013</v>
      </c>
      <c r="F203" s="315" t="s">
        <v>952</v>
      </c>
      <c r="G203" s="316">
        <v>1327727</v>
      </c>
      <c r="H203" s="316">
        <v>1025970</v>
      </c>
      <c r="I203" s="316">
        <v>301757</v>
      </c>
      <c r="J203" s="317">
        <v>2500181</v>
      </c>
    </row>
    <row r="204" spans="1:10">
      <c r="A204" s="314" t="s">
        <v>2005</v>
      </c>
      <c r="B204" s="314" t="s">
        <v>2051</v>
      </c>
      <c r="C204" s="314" t="s">
        <v>2052</v>
      </c>
      <c r="D204" s="314" t="s">
        <v>2228</v>
      </c>
      <c r="E204" s="314">
        <v>63474014</v>
      </c>
      <c r="F204" s="315" t="s">
        <v>2229</v>
      </c>
      <c r="G204" s="316">
        <v>1194096</v>
      </c>
      <c r="H204" s="316">
        <v>1194096</v>
      </c>
      <c r="I204" s="316">
        <v>0</v>
      </c>
      <c r="J204" s="313"/>
    </row>
    <row r="205" spans="1:10">
      <c r="A205" s="314" t="s">
        <v>2005</v>
      </c>
      <c r="B205" s="314" t="s">
        <v>2051</v>
      </c>
      <c r="C205" s="314" t="s">
        <v>2052</v>
      </c>
      <c r="D205" s="314" t="s">
        <v>2230</v>
      </c>
      <c r="E205" s="314">
        <v>63474023</v>
      </c>
      <c r="F205" s="315" t="s">
        <v>954</v>
      </c>
      <c r="G205" s="316">
        <v>1380330</v>
      </c>
      <c r="H205" s="316">
        <v>1547863</v>
      </c>
      <c r="I205" s="316">
        <v>-167533</v>
      </c>
      <c r="J205" s="317">
        <v>1780576</v>
      </c>
    </row>
    <row r="206" spans="1:10">
      <c r="A206" s="314" t="s">
        <v>2005</v>
      </c>
      <c r="B206" s="314" t="s">
        <v>2051</v>
      </c>
      <c r="C206" s="314" t="s">
        <v>2052</v>
      </c>
      <c r="D206" s="314" t="s">
        <v>2231</v>
      </c>
      <c r="E206" s="314">
        <v>63474991</v>
      </c>
      <c r="F206" s="315" t="s">
        <v>956</v>
      </c>
      <c r="G206" s="316">
        <v>279500</v>
      </c>
      <c r="H206" s="316">
        <v>374227</v>
      </c>
      <c r="I206" s="316">
        <v>-94727</v>
      </c>
      <c r="J206" s="317">
        <v>310149</v>
      </c>
    </row>
    <row r="207" spans="1:10">
      <c r="A207" s="314" t="s">
        <v>2005</v>
      </c>
      <c r="B207" s="314" t="s">
        <v>2051</v>
      </c>
      <c r="C207" s="314" t="s">
        <v>2053</v>
      </c>
      <c r="D207" s="314" t="s">
        <v>2232</v>
      </c>
      <c r="E207" s="314">
        <v>63575061</v>
      </c>
      <c r="F207" s="315" t="s">
        <v>958</v>
      </c>
      <c r="G207" s="316">
        <v>64075000</v>
      </c>
      <c r="H207" s="316">
        <v>73674473</v>
      </c>
      <c r="I207" s="316">
        <v>-9599473</v>
      </c>
      <c r="J207" s="317">
        <v>65315739</v>
      </c>
    </row>
    <row r="208" spans="1:10">
      <c r="A208" s="314" t="s">
        <v>2005</v>
      </c>
      <c r="B208" s="314" t="s">
        <v>2051</v>
      </c>
      <c r="C208" s="314" t="s">
        <v>2053</v>
      </c>
      <c r="D208" s="314" t="s">
        <v>2233</v>
      </c>
      <c r="E208" s="314">
        <v>63575062</v>
      </c>
      <c r="F208" s="315" t="s">
        <v>960</v>
      </c>
      <c r="G208" s="316">
        <v>15998500</v>
      </c>
      <c r="H208" s="316">
        <v>19112708</v>
      </c>
      <c r="I208" s="316">
        <v>-3114208</v>
      </c>
      <c r="J208" s="317">
        <v>18154149</v>
      </c>
    </row>
    <row r="209" spans="1:10">
      <c r="A209" s="314" t="s">
        <v>2005</v>
      </c>
      <c r="B209" s="314" t="s">
        <v>2051</v>
      </c>
      <c r="C209" s="314" t="s">
        <v>2053</v>
      </c>
      <c r="D209" s="314" t="s">
        <v>2234</v>
      </c>
      <c r="E209" s="314">
        <v>63575063</v>
      </c>
      <c r="F209" s="315" t="s">
        <v>961</v>
      </c>
      <c r="G209" s="316">
        <v>1286250</v>
      </c>
      <c r="H209" s="316">
        <v>1172936</v>
      </c>
      <c r="I209" s="316">
        <v>113314</v>
      </c>
      <c r="J209" s="317">
        <v>1078414</v>
      </c>
    </row>
    <row r="210" spans="1:10">
      <c r="A210" s="314" t="s">
        <v>2005</v>
      </c>
      <c r="B210" s="314" t="s">
        <v>2051</v>
      </c>
      <c r="C210" s="314" t="s">
        <v>2053</v>
      </c>
      <c r="D210" s="314" t="s">
        <v>2235</v>
      </c>
      <c r="E210" s="314">
        <v>63575064</v>
      </c>
      <c r="F210" s="315" t="s">
        <v>962</v>
      </c>
      <c r="G210" s="316">
        <v>10364000</v>
      </c>
      <c r="H210" s="316">
        <v>16264992</v>
      </c>
      <c r="I210" s="316">
        <v>-5900992</v>
      </c>
      <c r="J210" s="317">
        <v>10880335</v>
      </c>
    </row>
    <row r="211" spans="1:10">
      <c r="A211" s="314" t="s">
        <v>2005</v>
      </c>
      <c r="B211" s="314" t="s">
        <v>2051</v>
      </c>
      <c r="C211" s="314" t="s">
        <v>2053</v>
      </c>
      <c r="D211" s="314" t="s">
        <v>2236</v>
      </c>
      <c r="E211" s="314">
        <v>63575065</v>
      </c>
      <c r="F211" s="315" t="s">
        <v>964</v>
      </c>
      <c r="G211" s="316">
        <v>850000</v>
      </c>
      <c r="H211" s="316">
        <v>659156</v>
      </c>
      <c r="I211" s="316">
        <v>190844</v>
      </c>
      <c r="J211" s="317">
        <v>883806</v>
      </c>
    </row>
    <row r="212" spans="1:10">
      <c r="A212" s="314" t="s">
        <v>2005</v>
      </c>
      <c r="B212" s="314" t="s">
        <v>2051</v>
      </c>
      <c r="C212" s="314" t="s">
        <v>2053</v>
      </c>
      <c r="D212" s="314" t="s">
        <v>2237</v>
      </c>
      <c r="E212" s="314">
        <v>63575066</v>
      </c>
      <c r="F212" s="315" t="s">
        <v>966</v>
      </c>
      <c r="G212" s="316">
        <v>1275000</v>
      </c>
      <c r="H212" s="316">
        <v>1162729</v>
      </c>
      <c r="I212" s="316">
        <v>112271</v>
      </c>
      <c r="J212" s="317">
        <v>910951</v>
      </c>
    </row>
    <row r="213" spans="1:10">
      <c r="A213" s="314" t="s">
        <v>2005</v>
      </c>
      <c r="B213" s="314" t="s">
        <v>2051</v>
      </c>
      <c r="C213" s="314" t="s">
        <v>2053</v>
      </c>
      <c r="D213" s="314" t="s">
        <v>2238</v>
      </c>
      <c r="E213" s="314">
        <v>63575067</v>
      </c>
      <c r="F213" s="315" t="s">
        <v>968</v>
      </c>
      <c r="G213" s="316">
        <v>21250</v>
      </c>
      <c r="H213" s="316">
        <v>39267</v>
      </c>
      <c r="I213" s="316">
        <v>-18017</v>
      </c>
      <c r="J213" s="317">
        <v>14460</v>
      </c>
    </row>
    <row r="214" spans="1:10">
      <c r="A214" s="314" t="s">
        <v>2005</v>
      </c>
      <c r="B214" s="314" t="s">
        <v>2051</v>
      </c>
      <c r="C214" s="314" t="s">
        <v>2053</v>
      </c>
      <c r="D214" s="314" t="s">
        <v>2239</v>
      </c>
      <c r="E214" s="314">
        <v>63575068</v>
      </c>
      <c r="F214" s="315" t="s">
        <v>970</v>
      </c>
      <c r="G214" s="316">
        <v>127500</v>
      </c>
      <c r="H214" s="316">
        <v>268626</v>
      </c>
      <c r="I214" s="316">
        <v>-141126</v>
      </c>
      <c r="J214" s="317">
        <v>60955</v>
      </c>
    </row>
    <row r="215" spans="1:10">
      <c r="A215" s="314" t="s">
        <v>2005</v>
      </c>
      <c r="B215" s="314" t="s">
        <v>2051</v>
      </c>
      <c r="C215" s="314" t="s">
        <v>2005</v>
      </c>
      <c r="D215" s="314" t="s">
        <v>2240</v>
      </c>
      <c r="E215" s="314">
        <v>63675071</v>
      </c>
      <c r="F215" s="315" t="s">
        <v>972</v>
      </c>
      <c r="G215" s="316">
        <v>68700</v>
      </c>
      <c r="H215" s="316">
        <v>44511</v>
      </c>
      <c r="I215" s="316">
        <v>24189</v>
      </c>
      <c r="J215" s="317">
        <v>36756</v>
      </c>
    </row>
    <row r="216" spans="1:10">
      <c r="A216" s="314" t="s">
        <v>2005</v>
      </c>
      <c r="B216" s="314" t="s">
        <v>2051</v>
      </c>
      <c r="C216" s="314" t="s">
        <v>2005</v>
      </c>
      <c r="D216" s="314" t="s">
        <v>2241</v>
      </c>
      <c r="E216" s="314">
        <v>63675072</v>
      </c>
      <c r="F216" s="315" t="s">
        <v>974</v>
      </c>
      <c r="G216" s="316">
        <v>1740</v>
      </c>
      <c r="H216" s="316">
        <v>1650</v>
      </c>
      <c r="I216" s="316">
        <v>90</v>
      </c>
      <c r="J216" s="317">
        <v>5199</v>
      </c>
    </row>
    <row r="217" spans="1:10">
      <c r="A217" s="314" t="s">
        <v>2005</v>
      </c>
      <c r="B217" s="314" t="s">
        <v>2051</v>
      </c>
      <c r="C217" s="314" t="s">
        <v>2005</v>
      </c>
      <c r="D217" s="314" t="s">
        <v>2242</v>
      </c>
      <c r="E217" s="314">
        <v>63675073</v>
      </c>
      <c r="F217" s="315" t="s">
        <v>976</v>
      </c>
      <c r="G217" s="316">
        <v>814680</v>
      </c>
      <c r="H217" s="316">
        <v>544261</v>
      </c>
      <c r="I217" s="316">
        <v>270419</v>
      </c>
      <c r="J217" s="317">
        <v>500155</v>
      </c>
    </row>
    <row r="218" spans="1:10">
      <c r="A218" s="314" t="s">
        <v>2005</v>
      </c>
      <c r="B218" s="314" t="s">
        <v>2051</v>
      </c>
      <c r="C218" s="314" t="s">
        <v>2078</v>
      </c>
      <c r="D218" s="314" t="s">
        <v>2213</v>
      </c>
      <c r="E218" s="314">
        <v>63775041</v>
      </c>
      <c r="F218" s="315" t="s">
        <v>926</v>
      </c>
      <c r="G218" s="316">
        <v>60000</v>
      </c>
      <c r="H218" s="316">
        <v>31111</v>
      </c>
      <c r="I218" s="316">
        <v>28889</v>
      </c>
      <c r="J218" s="317">
        <v>31859</v>
      </c>
    </row>
    <row r="219" spans="1:10">
      <c r="A219" s="314" t="s">
        <v>2005</v>
      </c>
      <c r="B219" s="314" t="s">
        <v>2051</v>
      </c>
      <c r="C219" s="314" t="s">
        <v>2078</v>
      </c>
      <c r="D219" s="314" t="s">
        <v>2232</v>
      </c>
      <c r="E219" s="314">
        <v>63775061</v>
      </c>
      <c r="F219" s="315" t="s">
        <v>958</v>
      </c>
      <c r="G219" s="316">
        <v>160000</v>
      </c>
      <c r="H219" s="316">
        <v>28663</v>
      </c>
      <c r="I219" s="316">
        <v>131337</v>
      </c>
      <c r="J219" s="317">
        <v>68575</v>
      </c>
    </row>
    <row r="220" spans="1:10">
      <c r="A220" s="314" t="s">
        <v>2005</v>
      </c>
      <c r="B220" s="314" t="s">
        <v>2051</v>
      </c>
      <c r="C220" s="314" t="s">
        <v>2243</v>
      </c>
      <c r="D220" s="314" t="s">
        <v>2199</v>
      </c>
      <c r="E220" s="314">
        <v>63999991</v>
      </c>
      <c r="F220" s="315" t="s">
        <v>2200</v>
      </c>
      <c r="G220" s="316">
        <v>1930206</v>
      </c>
      <c r="H220" s="316">
        <v>1537623</v>
      </c>
      <c r="I220" s="316">
        <v>392583</v>
      </c>
      <c r="J220" s="317">
        <v>1548694</v>
      </c>
    </row>
    <row r="221" spans="1:10">
      <c r="A221" s="314" t="s">
        <v>2005</v>
      </c>
      <c r="B221" s="314" t="s">
        <v>2051</v>
      </c>
      <c r="C221" s="314" t="s">
        <v>2243</v>
      </c>
      <c r="D221" s="314" t="s">
        <v>2244</v>
      </c>
      <c r="E221" s="314">
        <v>63999994</v>
      </c>
      <c r="F221" s="315" t="s">
        <v>981</v>
      </c>
      <c r="G221" s="316">
        <v>1200000</v>
      </c>
      <c r="H221" s="316">
        <v>803090</v>
      </c>
      <c r="I221" s="316">
        <v>396910</v>
      </c>
      <c r="J221" s="317">
        <v>917433</v>
      </c>
    </row>
    <row r="222" spans="1:10">
      <c r="A222" s="314" t="s">
        <v>2005</v>
      </c>
      <c r="B222" s="314" t="s">
        <v>2051</v>
      </c>
      <c r="C222" s="314" t="s">
        <v>2243</v>
      </c>
      <c r="D222" s="314" t="s">
        <v>2245</v>
      </c>
      <c r="E222" s="314">
        <v>63999998</v>
      </c>
      <c r="F222" s="315" t="s">
        <v>983</v>
      </c>
      <c r="G222" s="316">
        <v>296286</v>
      </c>
      <c r="H222" s="316">
        <v>468296</v>
      </c>
      <c r="I222" s="316">
        <v>-172010</v>
      </c>
      <c r="J222" s="317">
        <v>428147</v>
      </c>
    </row>
    <row r="223" spans="1:10">
      <c r="A223" s="314" t="s">
        <v>2005</v>
      </c>
      <c r="B223" s="314" t="s">
        <v>2052</v>
      </c>
      <c r="C223" s="314" t="s">
        <v>2006</v>
      </c>
      <c r="D223" s="314" t="s">
        <v>2246</v>
      </c>
      <c r="E223" s="314">
        <v>64117012</v>
      </c>
      <c r="F223" s="315" t="s">
        <v>985</v>
      </c>
      <c r="G223" s="316">
        <v>767500</v>
      </c>
      <c r="H223" s="313"/>
      <c r="I223" s="316">
        <v>767500</v>
      </c>
      <c r="J223" s="317">
        <v>1415304</v>
      </c>
    </row>
    <row r="224" spans="1:10">
      <c r="A224" s="314" t="s">
        <v>2005</v>
      </c>
      <c r="B224" s="314" t="s">
        <v>2052</v>
      </c>
      <c r="C224" s="314" t="s">
        <v>2006</v>
      </c>
      <c r="D224" s="314" t="s">
        <v>2247</v>
      </c>
      <c r="E224" s="314">
        <v>64117092</v>
      </c>
      <c r="F224" s="315" t="s">
        <v>2248</v>
      </c>
      <c r="G224" s="316">
        <v>437100</v>
      </c>
      <c r="H224" s="313"/>
      <c r="I224" s="316">
        <v>437100</v>
      </c>
      <c r="J224" s="317">
        <v>648675</v>
      </c>
    </row>
    <row r="225" spans="1:10">
      <c r="A225" s="314" t="s">
        <v>2005</v>
      </c>
      <c r="B225" s="314" t="s">
        <v>2052</v>
      </c>
      <c r="C225" s="314" t="s">
        <v>2006</v>
      </c>
      <c r="D225" s="314" t="s">
        <v>2249</v>
      </c>
      <c r="E225" s="314">
        <v>64119022</v>
      </c>
      <c r="F225" s="315" t="s">
        <v>1001</v>
      </c>
      <c r="G225" s="316">
        <v>155000</v>
      </c>
      <c r="H225" s="316">
        <v>204850</v>
      </c>
      <c r="I225" s="316">
        <v>-49850</v>
      </c>
      <c r="J225" s="317">
        <v>145227</v>
      </c>
    </row>
    <row r="226" spans="1:10">
      <c r="A226" s="314" t="s">
        <v>2005</v>
      </c>
      <c r="B226" s="314" t="s">
        <v>2052</v>
      </c>
      <c r="C226" s="314" t="s">
        <v>2006</v>
      </c>
      <c r="D226" s="314" t="s">
        <v>2250</v>
      </c>
      <c r="E226" s="314">
        <v>64119023</v>
      </c>
      <c r="F226" s="315" t="s">
        <v>1003</v>
      </c>
      <c r="G226" s="313"/>
      <c r="H226" s="313"/>
      <c r="I226" s="316">
        <v>0</v>
      </c>
      <c r="J226" s="317">
        <v>48191</v>
      </c>
    </row>
    <row r="227" spans="1:10">
      <c r="A227" s="314" t="s">
        <v>2005</v>
      </c>
      <c r="B227" s="314" t="s">
        <v>2052</v>
      </c>
      <c r="C227" s="314" t="s">
        <v>2006</v>
      </c>
      <c r="D227" s="314" t="s">
        <v>2251</v>
      </c>
      <c r="E227" s="314">
        <v>64119024</v>
      </c>
      <c r="F227" s="315" t="s">
        <v>2252</v>
      </c>
      <c r="G227" s="316">
        <v>55100</v>
      </c>
      <c r="H227" s="316">
        <v>52983</v>
      </c>
      <c r="I227" s="316">
        <v>2117</v>
      </c>
      <c r="J227" s="313"/>
    </row>
    <row r="228" spans="1:10">
      <c r="A228" s="314" t="s">
        <v>2005</v>
      </c>
      <c r="B228" s="314" t="s">
        <v>2052</v>
      </c>
      <c r="C228" s="314" t="s">
        <v>2006</v>
      </c>
      <c r="D228" s="314" t="s">
        <v>2253</v>
      </c>
      <c r="E228" s="314">
        <v>64119025</v>
      </c>
      <c r="F228" s="315" t="s">
        <v>2254</v>
      </c>
      <c r="G228" s="316">
        <v>11000</v>
      </c>
      <c r="H228" s="313"/>
      <c r="I228" s="316">
        <v>11000</v>
      </c>
      <c r="J228" s="317">
        <v>71380</v>
      </c>
    </row>
    <row r="229" spans="1:10">
      <c r="A229" s="314" t="s">
        <v>2005</v>
      </c>
      <c r="B229" s="314" t="s">
        <v>2052</v>
      </c>
      <c r="C229" s="314" t="s">
        <v>2006</v>
      </c>
      <c r="D229" s="314" t="s">
        <v>2255</v>
      </c>
      <c r="E229" s="314">
        <v>64119026</v>
      </c>
      <c r="F229" s="315" t="s">
        <v>1007</v>
      </c>
      <c r="G229" s="316">
        <v>30500</v>
      </c>
      <c r="H229" s="316">
        <v>62382</v>
      </c>
      <c r="I229" s="316">
        <v>-31882</v>
      </c>
      <c r="J229" s="317">
        <v>16170</v>
      </c>
    </row>
    <row r="230" spans="1:10">
      <c r="A230" s="314" t="s">
        <v>2005</v>
      </c>
      <c r="B230" s="314" t="s">
        <v>2052</v>
      </c>
      <c r="C230" s="314" t="s">
        <v>2006</v>
      </c>
      <c r="D230" s="314" t="s">
        <v>2256</v>
      </c>
      <c r="E230" s="314">
        <v>64119111</v>
      </c>
      <c r="F230" s="315" t="s">
        <v>1009</v>
      </c>
      <c r="G230" s="316">
        <v>172000</v>
      </c>
      <c r="H230" s="316">
        <v>412565</v>
      </c>
      <c r="I230" s="316">
        <v>-240565</v>
      </c>
      <c r="J230" s="317">
        <v>293797</v>
      </c>
    </row>
    <row r="231" spans="1:10">
      <c r="A231" s="314" t="s">
        <v>2005</v>
      </c>
      <c r="B231" s="314" t="s">
        <v>2052</v>
      </c>
      <c r="C231" s="314" t="s">
        <v>2006</v>
      </c>
      <c r="D231" s="314" t="s">
        <v>2257</v>
      </c>
      <c r="E231" s="314">
        <v>64198011</v>
      </c>
      <c r="F231" s="315" t="s">
        <v>1011</v>
      </c>
      <c r="G231" s="316">
        <v>2000</v>
      </c>
      <c r="H231" s="316">
        <v>2148</v>
      </c>
      <c r="I231" s="316">
        <v>-148</v>
      </c>
      <c r="J231" s="317">
        <v>0</v>
      </c>
    </row>
    <row r="232" spans="1:10">
      <c r="A232" s="314" t="s">
        <v>2005</v>
      </c>
      <c r="B232" s="314" t="s">
        <v>2052</v>
      </c>
      <c r="C232" s="314" t="s">
        <v>2045</v>
      </c>
      <c r="D232" s="314" t="s">
        <v>2258</v>
      </c>
      <c r="E232" s="314">
        <v>64217022</v>
      </c>
      <c r="F232" s="315" t="s">
        <v>987</v>
      </c>
      <c r="G232" s="316">
        <v>16000</v>
      </c>
      <c r="H232" s="313"/>
      <c r="I232" s="316">
        <v>16000</v>
      </c>
      <c r="J232" s="317">
        <v>6400</v>
      </c>
    </row>
    <row r="233" spans="1:10">
      <c r="A233" s="314" t="s">
        <v>2005</v>
      </c>
      <c r="B233" s="314" t="s">
        <v>2052</v>
      </c>
      <c r="C233" s="314" t="s">
        <v>2051</v>
      </c>
      <c r="D233" s="314" t="s">
        <v>2259</v>
      </c>
      <c r="E233" s="314">
        <v>64317052</v>
      </c>
      <c r="F233" s="315" t="s">
        <v>1016</v>
      </c>
      <c r="G233" s="316">
        <v>50000</v>
      </c>
      <c r="H233" s="313"/>
      <c r="I233" s="316">
        <v>50000</v>
      </c>
      <c r="J233" s="317">
        <v>44078</v>
      </c>
    </row>
    <row r="234" spans="1:10">
      <c r="A234" s="314" t="s">
        <v>2005</v>
      </c>
      <c r="B234" s="314" t="s">
        <v>2052</v>
      </c>
      <c r="C234" s="314" t="s">
        <v>2051</v>
      </c>
      <c r="D234" s="314" t="s">
        <v>2260</v>
      </c>
      <c r="E234" s="314">
        <v>64317053</v>
      </c>
      <c r="F234" s="315" t="s">
        <v>1018</v>
      </c>
      <c r="G234" s="316">
        <v>34000</v>
      </c>
      <c r="H234" s="313"/>
      <c r="I234" s="316">
        <v>34000</v>
      </c>
      <c r="J234" s="317">
        <v>73249</v>
      </c>
    </row>
    <row r="235" spans="1:10">
      <c r="A235" s="314" t="s">
        <v>2005</v>
      </c>
      <c r="B235" s="314" t="s">
        <v>2052</v>
      </c>
      <c r="C235" s="314" t="s">
        <v>2051</v>
      </c>
      <c r="D235" s="314" t="s">
        <v>2261</v>
      </c>
      <c r="E235" s="314">
        <v>64317054</v>
      </c>
      <c r="F235" s="315" t="s">
        <v>1020</v>
      </c>
      <c r="G235" s="316">
        <v>93000</v>
      </c>
      <c r="H235" s="313"/>
      <c r="I235" s="316">
        <v>93000</v>
      </c>
      <c r="J235" s="317">
        <v>10706</v>
      </c>
    </row>
    <row r="236" spans="1:10">
      <c r="A236" s="314" t="s">
        <v>2005</v>
      </c>
      <c r="B236" s="314" t="s">
        <v>2052</v>
      </c>
      <c r="C236" s="314" t="s">
        <v>2051</v>
      </c>
      <c r="D236" s="314" t="s">
        <v>2262</v>
      </c>
      <c r="E236" s="314">
        <v>64317062</v>
      </c>
      <c r="F236" s="315" t="s">
        <v>2263</v>
      </c>
      <c r="G236" s="316">
        <v>210000</v>
      </c>
      <c r="H236" s="316">
        <v>485</v>
      </c>
      <c r="I236" s="316">
        <v>209515</v>
      </c>
      <c r="J236" s="317">
        <v>320044</v>
      </c>
    </row>
    <row r="237" spans="1:10">
      <c r="A237" s="314" t="s">
        <v>2005</v>
      </c>
      <c r="B237" s="314" t="s">
        <v>2052</v>
      </c>
      <c r="C237" s="314" t="s">
        <v>2051</v>
      </c>
      <c r="D237" s="314" t="s">
        <v>2264</v>
      </c>
      <c r="E237" s="314">
        <v>64319201</v>
      </c>
      <c r="F237" s="315" t="s">
        <v>1024</v>
      </c>
      <c r="G237" s="316">
        <v>99635</v>
      </c>
      <c r="H237" s="316">
        <v>110750</v>
      </c>
      <c r="I237" s="316">
        <v>-11115</v>
      </c>
      <c r="J237" s="317">
        <v>115694</v>
      </c>
    </row>
    <row r="238" spans="1:10">
      <c r="A238" s="314" t="s">
        <v>2005</v>
      </c>
      <c r="B238" s="314" t="s">
        <v>2052</v>
      </c>
      <c r="C238" s="314" t="s">
        <v>2051</v>
      </c>
      <c r="D238" s="314" t="s">
        <v>2265</v>
      </c>
      <c r="E238" s="314">
        <v>64319202</v>
      </c>
      <c r="F238" s="315" t="s">
        <v>1026</v>
      </c>
      <c r="G238" s="316">
        <v>175292</v>
      </c>
      <c r="H238" s="316">
        <v>220053</v>
      </c>
      <c r="I238" s="316">
        <v>-44761</v>
      </c>
      <c r="J238" s="317">
        <v>121975</v>
      </c>
    </row>
    <row r="239" spans="1:10">
      <c r="A239" s="314" t="s">
        <v>2005</v>
      </c>
      <c r="B239" s="314" t="s">
        <v>2052</v>
      </c>
      <c r="C239" s="314" t="s">
        <v>2051</v>
      </c>
      <c r="D239" s="314" t="s">
        <v>2266</v>
      </c>
      <c r="E239" s="314">
        <v>64319203</v>
      </c>
      <c r="F239" s="315" t="s">
        <v>1028</v>
      </c>
      <c r="G239" s="316">
        <v>54583</v>
      </c>
      <c r="H239" s="316">
        <v>260731</v>
      </c>
      <c r="I239" s="316">
        <v>-206148</v>
      </c>
      <c r="J239" s="317">
        <v>68366</v>
      </c>
    </row>
    <row r="240" spans="1:10">
      <c r="A240" s="314" t="s">
        <v>2005</v>
      </c>
      <c r="B240" s="314" t="s">
        <v>2052</v>
      </c>
      <c r="C240" s="314" t="s">
        <v>2051</v>
      </c>
      <c r="D240" s="314" t="s">
        <v>2267</v>
      </c>
      <c r="E240" s="314">
        <v>64319204</v>
      </c>
      <c r="F240" s="315" t="s">
        <v>1028</v>
      </c>
      <c r="G240" s="316">
        <v>1654610</v>
      </c>
      <c r="H240" s="316">
        <v>357684</v>
      </c>
      <c r="I240" s="316">
        <v>1296926</v>
      </c>
      <c r="J240" s="317">
        <v>80451</v>
      </c>
    </row>
    <row r="241" spans="1:10">
      <c r="A241" s="314" t="s">
        <v>2005</v>
      </c>
      <c r="B241" s="314" t="s">
        <v>2052</v>
      </c>
      <c r="C241" s="314" t="s">
        <v>2051</v>
      </c>
      <c r="D241" s="314" t="s">
        <v>2268</v>
      </c>
      <c r="E241" s="314">
        <v>64319205</v>
      </c>
      <c r="F241" s="315" t="s">
        <v>1032</v>
      </c>
      <c r="G241" s="316">
        <v>1069153</v>
      </c>
      <c r="H241" s="316">
        <v>1099754</v>
      </c>
      <c r="I241" s="316">
        <v>-30601</v>
      </c>
      <c r="J241" s="317">
        <v>1221835</v>
      </c>
    </row>
    <row r="242" spans="1:10">
      <c r="A242" s="314" t="s">
        <v>2005</v>
      </c>
      <c r="B242" s="314" t="s">
        <v>2052</v>
      </c>
      <c r="C242" s="314" t="s">
        <v>2051</v>
      </c>
      <c r="D242" s="314" t="s">
        <v>2269</v>
      </c>
      <c r="E242" s="314">
        <v>64319206</v>
      </c>
      <c r="F242" s="315" t="s">
        <v>1034</v>
      </c>
      <c r="G242" s="316">
        <v>86126</v>
      </c>
      <c r="H242" s="316">
        <v>22578</v>
      </c>
      <c r="I242" s="316">
        <v>63548</v>
      </c>
      <c r="J242" s="317">
        <v>101474</v>
      </c>
    </row>
    <row r="243" spans="1:10">
      <c r="A243" s="314" t="s">
        <v>2005</v>
      </c>
      <c r="B243" s="314" t="s">
        <v>2052</v>
      </c>
      <c r="C243" s="314" t="s">
        <v>2051</v>
      </c>
      <c r="D243" s="314" t="s">
        <v>2270</v>
      </c>
      <c r="E243" s="314">
        <v>64319207</v>
      </c>
      <c r="F243" s="315" t="s">
        <v>1036</v>
      </c>
      <c r="G243" s="316">
        <v>225444</v>
      </c>
      <c r="H243" s="316">
        <v>1357961</v>
      </c>
      <c r="I243" s="316">
        <v>-1132517</v>
      </c>
      <c r="J243" s="317">
        <v>596694</v>
      </c>
    </row>
    <row r="244" spans="1:10">
      <c r="A244" s="314" t="s">
        <v>2005</v>
      </c>
      <c r="B244" s="314" t="s">
        <v>2052</v>
      </c>
      <c r="C244" s="314" t="s">
        <v>2051</v>
      </c>
      <c r="D244" s="314" t="s">
        <v>2271</v>
      </c>
      <c r="E244" s="314">
        <v>64319208</v>
      </c>
      <c r="F244" s="315" t="s">
        <v>1038</v>
      </c>
      <c r="G244" s="316">
        <v>433184</v>
      </c>
      <c r="H244" s="316">
        <v>127638</v>
      </c>
      <c r="I244" s="316">
        <v>305546</v>
      </c>
      <c r="J244" s="317">
        <v>292279</v>
      </c>
    </row>
    <row r="245" spans="1:10">
      <c r="A245" s="314" t="s">
        <v>2005</v>
      </c>
      <c r="B245" s="314" t="s">
        <v>2052</v>
      </c>
      <c r="C245" s="314" t="s">
        <v>2051</v>
      </c>
      <c r="D245" s="314" t="s">
        <v>2272</v>
      </c>
      <c r="E245" s="314">
        <v>64319209</v>
      </c>
      <c r="F245" s="315" t="s">
        <v>1040</v>
      </c>
      <c r="G245" s="316">
        <v>148939</v>
      </c>
      <c r="H245" s="316">
        <v>157045</v>
      </c>
      <c r="I245" s="316">
        <v>-8106</v>
      </c>
      <c r="J245" s="317">
        <v>165790</v>
      </c>
    </row>
    <row r="246" spans="1:10">
      <c r="A246" s="314" t="s">
        <v>2005</v>
      </c>
      <c r="B246" s="314" t="s">
        <v>2052</v>
      </c>
      <c r="C246" s="314" t="s">
        <v>2051</v>
      </c>
      <c r="D246" s="314" t="s">
        <v>2273</v>
      </c>
      <c r="E246" s="314">
        <v>64319211</v>
      </c>
      <c r="F246" s="315" t="s">
        <v>1042</v>
      </c>
      <c r="G246" s="316">
        <v>12800</v>
      </c>
      <c r="H246" s="316">
        <v>8416</v>
      </c>
      <c r="I246" s="316">
        <v>4384</v>
      </c>
      <c r="J246" s="317">
        <v>17969</v>
      </c>
    </row>
    <row r="247" spans="1:10">
      <c r="A247" s="314" t="s">
        <v>2005</v>
      </c>
      <c r="B247" s="314" t="s">
        <v>2052</v>
      </c>
      <c r="C247" s="314" t="s">
        <v>2051</v>
      </c>
      <c r="D247" s="314" t="s">
        <v>2274</v>
      </c>
      <c r="E247" s="314">
        <v>64319212</v>
      </c>
      <c r="F247" s="315" t="s">
        <v>1044</v>
      </c>
      <c r="G247" s="316">
        <v>581667</v>
      </c>
      <c r="H247" s="316">
        <v>78244</v>
      </c>
      <c r="I247" s="316">
        <v>503423</v>
      </c>
      <c r="J247" s="317">
        <v>44256</v>
      </c>
    </row>
    <row r="248" spans="1:10">
      <c r="A248" s="314" t="s">
        <v>2005</v>
      </c>
      <c r="B248" s="314" t="s">
        <v>2052</v>
      </c>
      <c r="C248" s="314" t="s">
        <v>2051</v>
      </c>
      <c r="D248" s="314" t="s">
        <v>2275</v>
      </c>
      <c r="E248" s="314">
        <v>64319213</v>
      </c>
      <c r="F248" s="315" t="s">
        <v>1046</v>
      </c>
      <c r="G248" s="316">
        <v>50450</v>
      </c>
      <c r="H248" s="316">
        <v>22482</v>
      </c>
      <c r="I248" s="316">
        <v>27968</v>
      </c>
      <c r="J248" s="317">
        <v>184208</v>
      </c>
    </row>
    <row r="249" spans="1:10">
      <c r="A249" s="314" t="s">
        <v>2005</v>
      </c>
      <c r="B249" s="314" t="s">
        <v>2052</v>
      </c>
      <c r="C249" s="314" t="s">
        <v>2051</v>
      </c>
      <c r="D249" s="314" t="s">
        <v>2276</v>
      </c>
      <c r="E249" s="314">
        <v>64319214</v>
      </c>
      <c r="F249" s="315" t="s">
        <v>1048</v>
      </c>
      <c r="G249" s="316">
        <v>92473</v>
      </c>
      <c r="H249" s="316">
        <v>9267</v>
      </c>
      <c r="I249" s="316">
        <v>83206</v>
      </c>
      <c r="J249" s="317">
        <v>28170</v>
      </c>
    </row>
    <row r="250" spans="1:10">
      <c r="A250" s="314" t="s">
        <v>2005</v>
      </c>
      <c r="B250" s="314" t="s">
        <v>2052</v>
      </c>
      <c r="C250" s="314" t="s">
        <v>2051</v>
      </c>
      <c r="D250" s="314" t="s">
        <v>2277</v>
      </c>
      <c r="E250" s="314">
        <v>64398012</v>
      </c>
      <c r="F250" s="315" t="s">
        <v>1049</v>
      </c>
      <c r="G250" s="316">
        <v>50184</v>
      </c>
      <c r="H250" s="316">
        <v>56004</v>
      </c>
      <c r="I250" s="316">
        <v>-5820</v>
      </c>
      <c r="J250" s="317">
        <v>36973</v>
      </c>
    </row>
    <row r="251" spans="1:10">
      <c r="A251" s="314" t="s">
        <v>2005</v>
      </c>
      <c r="B251" s="314" t="s">
        <v>2052</v>
      </c>
      <c r="C251" s="314" t="s">
        <v>2053</v>
      </c>
      <c r="D251" s="314" t="s">
        <v>2278</v>
      </c>
      <c r="E251" s="314">
        <v>64517112</v>
      </c>
      <c r="F251" s="315" t="s">
        <v>1053</v>
      </c>
      <c r="G251" s="316">
        <v>33800</v>
      </c>
      <c r="H251" s="313"/>
      <c r="I251" s="316">
        <v>33800</v>
      </c>
      <c r="J251" s="317">
        <v>164019</v>
      </c>
    </row>
    <row r="252" spans="1:10">
      <c r="A252" s="314" t="s">
        <v>2005</v>
      </c>
      <c r="B252" s="314" t="s">
        <v>2052</v>
      </c>
      <c r="C252" s="314" t="s">
        <v>2053</v>
      </c>
      <c r="D252" s="314" t="s">
        <v>2279</v>
      </c>
      <c r="E252" s="314">
        <v>64517122</v>
      </c>
      <c r="F252" s="315" t="s">
        <v>1055</v>
      </c>
      <c r="G252" s="316">
        <v>3450</v>
      </c>
      <c r="H252" s="313"/>
      <c r="I252" s="316">
        <v>3450</v>
      </c>
      <c r="J252" s="313"/>
    </row>
    <row r="253" spans="1:10">
      <c r="A253" s="314" t="s">
        <v>2005</v>
      </c>
      <c r="B253" s="314" t="s">
        <v>2052</v>
      </c>
      <c r="C253" s="314" t="s">
        <v>2053</v>
      </c>
      <c r="D253" s="314" t="s">
        <v>2280</v>
      </c>
      <c r="E253" s="314">
        <v>64517132</v>
      </c>
      <c r="F253" s="315" t="s">
        <v>1057</v>
      </c>
      <c r="G253" s="316">
        <v>2535000</v>
      </c>
      <c r="H253" s="313"/>
      <c r="I253" s="316">
        <v>2535000</v>
      </c>
      <c r="J253" s="317">
        <v>4385430</v>
      </c>
    </row>
    <row r="254" spans="1:10">
      <c r="A254" s="314" t="s">
        <v>2005</v>
      </c>
      <c r="B254" s="314" t="s">
        <v>2052</v>
      </c>
      <c r="C254" s="314" t="s">
        <v>2053</v>
      </c>
      <c r="D254" s="314" t="s">
        <v>2281</v>
      </c>
      <c r="E254" s="314">
        <v>64517142</v>
      </c>
      <c r="F254" s="315" t="s">
        <v>1059</v>
      </c>
      <c r="G254" s="316">
        <v>570500</v>
      </c>
      <c r="H254" s="313"/>
      <c r="I254" s="316">
        <v>570500</v>
      </c>
      <c r="J254" s="317">
        <v>554980</v>
      </c>
    </row>
    <row r="255" spans="1:10">
      <c r="A255" s="314" t="s">
        <v>2005</v>
      </c>
      <c r="B255" s="314" t="s">
        <v>2052</v>
      </c>
      <c r="C255" s="314" t="s">
        <v>2053</v>
      </c>
      <c r="D255" s="314" t="s">
        <v>2282</v>
      </c>
      <c r="E255" s="314">
        <v>64517152</v>
      </c>
      <c r="F255" s="315" t="s">
        <v>2283</v>
      </c>
      <c r="G255" s="316">
        <v>145000</v>
      </c>
      <c r="H255" s="313"/>
      <c r="I255" s="316">
        <v>145000</v>
      </c>
      <c r="J255" s="317">
        <v>151963</v>
      </c>
    </row>
    <row r="256" spans="1:10">
      <c r="A256" s="314" t="s">
        <v>2005</v>
      </c>
      <c r="B256" s="314" t="s">
        <v>2052</v>
      </c>
      <c r="C256" s="314" t="s">
        <v>2053</v>
      </c>
      <c r="D256" s="314" t="s">
        <v>2284</v>
      </c>
      <c r="E256" s="314">
        <v>64517172</v>
      </c>
      <c r="F256" s="315" t="s">
        <v>1065</v>
      </c>
      <c r="G256" s="316">
        <v>363200</v>
      </c>
      <c r="H256" s="313"/>
      <c r="I256" s="316">
        <v>363200</v>
      </c>
      <c r="J256" s="317">
        <v>707296</v>
      </c>
    </row>
    <row r="257" spans="1:10">
      <c r="A257" s="314" t="s">
        <v>2005</v>
      </c>
      <c r="B257" s="314" t="s">
        <v>2052</v>
      </c>
      <c r="C257" s="314" t="s">
        <v>2053</v>
      </c>
      <c r="D257" s="314" t="s">
        <v>2285</v>
      </c>
      <c r="E257" s="314">
        <v>64517182</v>
      </c>
      <c r="F257" s="315" t="s">
        <v>1067</v>
      </c>
      <c r="G257" s="316">
        <v>34500</v>
      </c>
      <c r="H257" s="313"/>
      <c r="I257" s="316">
        <v>34500</v>
      </c>
      <c r="J257" s="313"/>
    </row>
    <row r="258" spans="1:10">
      <c r="A258" s="314" t="s">
        <v>2005</v>
      </c>
      <c r="B258" s="314" t="s">
        <v>2052</v>
      </c>
      <c r="C258" s="314" t="s">
        <v>2053</v>
      </c>
      <c r="D258" s="314" t="s">
        <v>2286</v>
      </c>
      <c r="E258" s="314">
        <v>64517902</v>
      </c>
      <c r="F258" s="315" t="s">
        <v>1069</v>
      </c>
      <c r="G258" s="316">
        <v>41400</v>
      </c>
      <c r="H258" s="316">
        <v>2610</v>
      </c>
      <c r="I258" s="316">
        <v>38790</v>
      </c>
      <c r="J258" s="317">
        <v>117954</v>
      </c>
    </row>
    <row r="259" spans="1:10">
      <c r="A259" s="314" t="s">
        <v>2005</v>
      </c>
      <c r="B259" s="314" t="s">
        <v>2052</v>
      </c>
      <c r="C259" s="314" t="s">
        <v>2053</v>
      </c>
      <c r="D259" s="314" t="s">
        <v>2287</v>
      </c>
      <c r="E259" s="314">
        <v>64519049</v>
      </c>
      <c r="F259" s="315" t="s">
        <v>2288</v>
      </c>
      <c r="G259" s="316">
        <v>20000</v>
      </c>
      <c r="H259" s="313"/>
      <c r="I259" s="316">
        <v>20000</v>
      </c>
      <c r="J259" s="313"/>
    </row>
    <row r="260" spans="1:10">
      <c r="A260" s="314" t="s">
        <v>2005</v>
      </c>
      <c r="B260" s="314" t="s">
        <v>2052</v>
      </c>
      <c r="C260" s="314" t="s">
        <v>2053</v>
      </c>
      <c r="D260" s="314" t="s">
        <v>2289</v>
      </c>
      <c r="E260" s="314">
        <v>64519051</v>
      </c>
      <c r="F260" s="315" t="s">
        <v>1071</v>
      </c>
      <c r="G260" s="316">
        <v>60299</v>
      </c>
      <c r="H260" s="316">
        <v>397608</v>
      </c>
      <c r="I260" s="316">
        <v>-337309</v>
      </c>
      <c r="J260" s="317">
        <v>125965</v>
      </c>
    </row>
    <row r="261" spans="1:10">
      <c r="A261" s="314" t="s">
        <v>2005</v>
      </c>
      <c r="B261" s="314" t="s">
        <v>2052</v>
      </c>
      <c r="C261" s="314" t="s">
        <v>2053</v>
      </c>
      <c r="D261" s="314" t="s">
        <v>2290</v>
      </c>
      <c r="E261" s="314">
        <v>64519052</v>
      </c>
      <c r="F261" s="315" t="s">
        <v>1073</v>
      </c>
      <c r="G261" s="316">
        <v>706653</v>
      </c>
      <c r="H261" s="316">
        <v>291393</v>
      </c>
      <c r="I261" s="316">
        <v>415260</v>
      </c>
      <c r="J261" s="317">
        <v>655394</v>
      </c>
    </row>
    <row r="262" spans="1:10">
      <c r="A262" s="314" t="s">
        <v>2005</v>
      </c>
      <c r="B262" s="314" t="s">
        <v>2052</v>
      </c>
      <c r="C262" s="314" t="s">
        <v>2053</v>
      </c>
      <c r="D262" s="314" t="s">
        <v>2291</v>
      </c>
      <c r="E262" s="314">
        <v>64519053</v>
      </c>
      <c r="F262" s="315" t="s">
        <v>1075</v>
      </c>
      <c r="G262" s="316">
        <v>12000</v>
      </c>
      <c r="H262" s="316">
        <v>13598</v>
      </c>
      <c r="I262" s="316">
        <v>-1598</v>
      </c>
      <c r="J262" s="317">
        <v>15223</v>
      </c>
    </row>
    <row r="263" spans="1:10">
      <c r="A263" s="314" t="s">
        <v>2005</v>
      </c>
      <c r="B263" s="314" t="s">
        <v>2052</v>
      </c>
      <c r="C263" s="314" t="s">
        <v>2053</v>
      </c>
      <c r="D263" s="314" t="s">
        <v>2292</v>
      </c>
      <c r="E263" s="314">
        <v>64519054</v>
      </c>
      <c r="F263" s="315" t="s">
        <v>1077</v>
      </c>
      <c r="G263" s="316">
        <v>28000</v>
      </c>
      <c r="H263" s="316">
        <v>205599</v>
      </c>
      <c r="I263" s="316">
        <v>-177599</v>
      </c>
      <c r="J263" s="317">
        <v>74452</v>
      </c>
    </row>
    <row r="264" spans="1:10">
      <c r="A264" s="314" t="s">
        <v>2005</v>
      </c>
      <c r="B264" s="314" t="s">
        <v>2052</v>
      </c>
      <c r="C264" s="314" t="s">
        <v>2053</v>
      </c>
      <c r="D264" s="314" t="s">
        <v>2293</v>
      </c>
      <c r="E264" s="314">
        <v>64519055</v>
      </c>
      <c r="F264" s="315" t="s">
        <v>2294</v>
      </c>
      <c r="G264" s="316">
        <v>458237</v>
      </c>
      <c r="H264" s="316">
        <v>1149152</v>
      </c>
      <c r="I264" s="316">
        <v>-690915</v>
      </c>
      <c r="J264" s="317">
        <v>551910</v>
      </c>
    </row>
    <row r="265" spans="1:10">
      <c r="A265" s="314" t="s">
        <v>2005</v>
      </c>
      <c r="B265" s="314" t="s">
        <v>2052</v>
      </c>
      <c r="C265" s="314" t="s">
        <v>2053</v>
      </c>
      <c r="D265" s="314" t="s">
        <v>2295</v>
      </c>
      <c r="E265" s="314">
        <v>64519056</v>
      </c>
      <c r="F265" s="315" t="s">
        <v>1080</v>
      </c>
      <c r="G265" s="316">
        <v>810500</v>
      </c>
      <c r="H265" s="316">
        <v>4818631</v>
      </c>
      <c r="I265" s="316">
        <v>-4008131</v>
      </c>
      <c r="J265" s="317">
        <v>186063</v>
      </c>
    </row>
    <row r="266" spans="1:10">
      <c r="A266" s="314" t="s">
        <v>2005</v>
      </c>
      <c r="B266" s="314" t="s">
        <v>2052</v>
      </c>
      <c r="C266" s="314" t="s">
        <v>2053</v>
      </c>
      <c r="D266" s="314" t="s">
        <v>2296</v>
      </c>
      <c r="E266" s="314">
        <v>64519057</v>
      </c>
      <c r="F266" s="315" t="s">
        <v>1082</v>
      </c>
      <c r="G266" s="316">
        <v>1232111</v>
      </c>
      <c r="H266" s="316">
        <v>1769070</v>
      </c>
      <c r="I266" s="316">
        <v>-536959</v>
      </c>
      <c r="J266" s="317">
        <v>720952</v>
      </c>
    </row>
    <row r="267" spans="1:10">
      <c r="A267" s="314" t="s">
        <v>2005</v>
      </c>
      <c r="B267" s="314" t="s">
        <v>2052</v>
      </c>
      <c r="C267" s="314" t="s">
        <v>2053</v>
      </c>
      <c r="D267" s="314" t="s">
        <v>2297</v>
      </c>
      <c r="E267" s="314">
        <v>64519058</v>
      </c>
      <c r="F267" s="315" t="s">
        <v>1084</v>
      </c>
      <c r="G267" s="316">
        <v>108798</v>
      </c>
      <c r="H267" s="316">
        <v>918733</v>
      </c>
      <c r="I267" s="316">
        <v>-809935</v>
      </c>
      <c r="J267" s="317">
        <v>121785</v>
      </c>
    </row>
    <row r="268" spans="1:10">
      <c r="A268" s="314" t="s">
        <v>2005</v>
      </c>
      <c r="B268" s="314" t="s">
        <v>2052</v>
      </c>
      <c r="C268" s="314" t="s">
        <v>2053</v>
      </c>
      <c r="D268" s="314" t="s">
        <v>2298</v>
      </c>
      <c r="E268" s="314">
        <v>64519061</v>
      </c>
      <c r="F268" s="315" t="s">
        <v>1086</v>
      </c>
      <c r="G268" s="316">
        <v>500</v>
      </c>
      <c r="H268" s="316">
        <v>41414</v>
      </c>
      <c r="I268" s="316">
        <v>-40914</v>
      </c>
      <c r="J268" s="317">
        <v>1033</v>
      </c>
    </row>
    <row r="269" spans="1:10">
      <c r="A269" s="314" t="s">
        <v>2005</v>
      </c>
      <c r="B269" s="314" t="s">
        <v>2052</v>
      </c>
      <c r="C269" s="314" t="s">
        <v>2053</v>
      </c>
      <c r="D269" s="314" t="s">
        <v>2299</v>
      </c>
      <c r="E269" s="314">
        <v>64519062</v>
      </c>
      <c r="F269" s="315" t="s">
        <v>1088</v>
      </c>
      <c r="G269" s="313"/>
      <c r="H269" s="316">
        <v>74864</v>
      </c>
      <c r="I269" s="316">
        <v>-74864</v>
      </c>
      <c r="J269" s="317">
        <v>99494</v>
      </c>
    </row>
    <row r="270" spans="1:10">
      <c r="A270" s="314" t="s">
        <v>2005</v>
      </c>
      <c r="B270" s="314" t="s">
        <v>2052</v>
      </c>
      <c r="C270" s="314" t="s">
        <v>2053</v>
      </c>
      <c r="D270" s="314" t="s">
        <v>2300</v>
      </c>
      <c r="E270" s="314">
        <v>64519063</v>
      </c>
      <c r="F270" s="315" t="s">
        <v>1090</v>
      </c>
      <c r="G270" s="316">
        <v>39465</v>
      </c>
      <c r="H270" s="316">
        <v>31133</v>
      </c>
      <c r="I270" s="316">
        <v>8332</v>
      </c>
      <c r="J270" s="317">
        <v>50041</v>
      </c>
    </row>
    <row r="271" spans="1:10">
      <c r="A271" s="314" t="s">
        <v>2005</v>
      </c>
      <c r="B271" s="314" t="s">
        <v>2052</v>
      </c>
      <c r="C271" s="314" t="s">
        <v>2053</v>
      </c>
      <c r="D271" s="314" t="s">
        <v>2301</v>
      </c>
      <c r="E271" s="314">
        <v>64519064</v>
      </c>
      <c r="F271" s="315" t="s">
        <v>1092</v>
      </c>
      <c r="G271" s="316">
        <v>185700</v>
      </c>
      <c r="H271" s="316">
        <v>611487</v>
      </c>
      <c r="I271" s="316">
        <v>-425787</v>
      </c>
      <c r="J271" s="317">
        <v>52008</v>
      </c>
    </row>
    <row r="272" spans="1:10">
      <c r="A272" s="314" t="s">
        <v>2005</v>
      </c>
      <c r="B272" s="314" t="s">
        <v>2052</v>
      </c>
      <c r="C272" s="314" t="s">
        <v>2053</v>
      </c>
      <c r="D272" s="314" t="s">
        <v>2302</v>
      </c>
      <c r="E272" s="314">
        <v>64519065</v>
      </c>
      <c r="F272" s="315" t="s">
        <v>1094</v>
      </c>
      <c r="G272" s="316">
        <v>128000</v>
      </c>
      <c r="H272" s="316">
        <v>21772</v>
      </c>
      <c r="I272" s="316">
        <v>106228</v>
      </c>
      <c r="J272" s="317">
        <v>6828</v>
      </c>
    </row>
    <row r="273" spans="1:10">
      <c r="A273" s="314" t="s">
        <v>2005</v>
      </c>
      <c r="B273" s="314" t="s">
        <v>2052</v>
      </c>
      <c r="C273" s="314" t="s">
        <v>2053</v>
      </c>
      <c r="D273" s="314" t="s">
        <v>2303</v>
      </c>
      <c r="E273" s="314">
        <v>64519066</v>
      </c>
      <c r="F273" s="315" t="s">
        <v>1096</v>
      </c>
      <c r="G273" s="316">
        <v>487800</v>
      </c>
      <c r="H273" s="316">
        <v>296936</v>
      </c>
      <c r="I273" s="316">
        <v>190864</v>
      </c>
      <c r="J273" s="317">
        <v>805787</v>
      </c>
    </row>
    <row r="274" spans="1:10">
      <c r="A274" s="314" t="s">
        <v>2005</v>
      </c>
      <c r="B274" s="314" t="s">
        <v>2052</v>
      </c>
      <c r="C274" s="314" t="s">
        <v>2053</v>
      </c>
      <c r="D274" s="314" t="s">
        <v>2257</v>
      </c>
      <c r="E274" s="314">
        <v>64598011</v>
      </c>
      <c r="F274" s="315" t="s">
        <v>1011</v>
      </c>
      <c r="G274" s="316">
        <v>949130</v>
      </c>
      <c r="H274" s="316">
        <v>689215</v>
      </c>
      <c r="I274" s="316">
        <v>259915</v>
      </c>
      <c r="J274" s="317">
        <v>926472</v>
      </c>
    </row>
    <row r="275" spans="1:10">
      <c r="A275" s="314" t="s">
        <v>2005</v>
      </c>
      <c r="B275" s="314" t="s">
        <v>2052</v>
      </c>
      <c r="C275" s="314" t="s">
        <v>2005</v>
      </c>
      <c r="D275" s="314" t="s">
        <v>2284</v>
      </c>
      <c r="E275" s="314">
        <v>64617172</v>
      </c>
      <c r="F275" s="315" t="s">
        <v>1065</v>
      </c>
      <c r="G275" s="316">
        <v>131100</v>
      </c>
      <c r="H275" s="313"/>
      <c r="I275" s="316">
        <v>131100</v>
      </c>
      <c r="J275" s="317">
        <v>95838</v>
      </c>
    </row>
    <row r="276" spans="1:10">
      <c r="A276" s="314" t="s">
        <v>2005</v>
      </c>
      <c r="B276" s="314" t="s">
        <v>2052</v>
      </c>
      <c r="C276" s="314" t="s">
        <v>2078</v>
      </c>
      <c r="D276" s="314" t="s">
        <v>2304</v>
      </c>
      <c r="E276" s="314">
        <v>64719059</v>
      </c>
      <c r="F276" s="315" t="s">
        <v>2305</v>
      </c>
      <c r="G276" s="316">
        <v>25000</v>
      </c>
      <c r="H276" s="316">
        <v>27071</v>
      </c>
      <c r="I276" s="316">
        <v>-2071</v>
      </c>
      <c r="J276" s="317">
        <v>31</v>
      </c>
    </row>
    <row r="277" spans="1:10">
      <c r="A277" s="314" t="s">
        <v>2005</v>
      </c>
      <c r="B277" s="314" t="s">
        <v>2052</v>
      </c>
      <c r="C277" s="314" t="s">
        <v>2078</v>
      </c>
      <c r="D277" s="314" t="s">
        <v>2306</v>
      </c>
      <c r="E277" s="314">
        <v>64719072</v>
      </c>
      <c r="F277" s="315" t="s">
        <v>2307</v>
      </c>
      <c r="G277" s="316">
        <v>65000</v>
      </c>
      <c r="H277" s="316">
        <v>26237</v>
      </c>
      <c r="I277" s="316">
        <v>38763</v>
      </c>
      <c r="J277" s="313"/>
    </row>
    <row r="278" spans="1:10">
      <c r="A278" s="314" t="s">
        <v>2005</v>
      </c>
      <c r="B278" s="314" t="s">
        <v>2052</v>
      </c>
      <c r="C278" s="314" t="s">
        <v>2078</v>
      </c>
      <c r="D278" s="314" t="s">
        <v>2257</v>
      </c>
      <c r="E278" s="314">
        <v>64798011</v>
      </c>
      <c r="F278" s="315" t="s">
        <v>1011</v>
      </c>
      <c r="G278" s="313"/>
      <c r="H278" s="316">
        <v>212703</v>
      </c>
      <c r="I278" s="316">
        <v>-212703</v>
      </c>
      <c r="J278" s="313"/>
    </row>
    <row r="279" spans="1:10">
      <c r="A279" s="314" t="s">
        <v>2005</v>
      </c>
      <c r="B279" s="314" t="s">
        <v>2052</v>
      </c>
      <c r="C279" s="314" t="s">
        <v>2093</v>
      </c>
      <c r="D279" s="314" t="s">
        <v>2308</v>
      </c>
      <c r="E279" s="314">
        <v>64819002</v>
      </c>
      <c r="F279" s="315" t="s">
        <v>1112</v>
      </c>
      <c r="G279" s="316">
        <v>5000000</v>
      </c>
      <c r="H279" s="316">
        <v>10729756</v>
      </c>
      <c r="I279" s="316">
        <v>-5729756</v>
      </c>
      <c r="J279" s="317">
        <v>16044299</v>
      </c>
    </row>
    <row r="280" spans="1:10">
      <c r="A280" s="314" t="s">
        <v>2005</v>
      </c>
      <c r="B280" s="314" t="s">
        <v>2052</v>
      </c>
      <c r="C280" s="314" t="s">
        <v>2093</v>
      </c>
      <c r="D280" s="314" t="s">
        <v>2309</v>
      </c>
      <c r="E280" s="314">
        <v>64819103</v>
      </c>
      <c r="F280" s="315" t="s">
        <v>1117</v>
      </c>
      <c r="G280" s="313"/>
      <c r="H280" s="313"/>
      <c r="I280" s="316">
        <v>0</v>
      </c>
      <c r="J280" s="317">
        <v>1045</v>
      </c>
    </row>
    <row r="281" spans="1:10">
      <c r="A281" s="314" t="s">
        <v>2005</v>
      </c>
      <c r="B281" s="314" t="s">
        <v>2052</v>
      </c>
      <c r="C281" s="314" t="s">
        <v>2093</v>
      </c>
      <c r="D281" s="314" t="s">
        <v>2257</v>
      </c>
      <c r="E281" s="314">
        <v>64898011</v>
      </c>
      <c r="F281" s="315" t="s">
        <v>1011</v>
      </c>
      <c r="G281" s="313"/>
      <c r="H281" s="313"/>
      <c r="I281" s="316">
        <v>0</v>
      </c>
      <c r="J281" s="317">
        <v>3329</v>
      </c>
    </row>
    <row r="282" spans="1:10">
      <c r="A282" s="314" t="s">
        <v>2005</v>
      </c>
      <c r="B282" s="314" t="s">
        <v>2052</v>
      </c>
      <c r="C282" s="314" t="s">
        <v>2093</v>
      </c>
      <c r="D282" s="314" t="s">
        <v>2310</v>
      </c>
      <c r="E282" s="314">
        <v>64898121</v>
      </c>
      <c r="F282" s="315" t="s">
        <v>1144</v>
      </c>
      <c r="G282" s="313"/>
      <c r="H282" s="313"/>
      <c r="I282" s="316">
        <v>0</v>
      </c>
      <c r="J282" s="317">
        <v>726</v>
      </c>
    </row>
    <row r="283" spans="1:10">
      <c r="A283" s="314" t="s">
        <v>2005</v>
      </c>
      <c r="B283" s="314" t="s">
        <v>2053</v>
      </c>
      <c r="C283" s="314" t="s">
        <v>2006</v>
      </c>
      <c r="D283" s="314" t="s">
        <v>2311</v>
      </c>
      <c r="E283" s="314">
        <v>65178012</v>
      </c>
      <c r="F283" s="315" t="s">
        <v>1151</v>
      </c>
      <c r="G283" s="316">
        <v>3450000</v>
      </c>
      <c r="H283" s="316">
        <v>134052</v>
      </c>
      <c r="I283" s="316">
        <v>3315948</v>
      </c>
      <c r="J283" s="317">
        <v>7637370</v>
      </c>
    </row>
    <row r="284" spans="1:10">
      <c r="A284" s="314" t="s">
        <v>2005</v>
      </c>
      <c r="B284" s="314" t="s">
        <v>2053</v>
      </c>
      <c r="C284" s="314" t="s">
        <v>2006</v>
      </c>
      <c r="D284" s="314" t="s">
        <v>2312</v>
      </c>
      <c r="E284" s="314">
        <v>65178013</v>
      </c>
      <c r="F284" s="315" t="s">
        <v>1152</v>
      </c>
      <c r="G284" s="316">
        <v>991000</v>
      </c>
      <c r="H284" s="316">
        <v>445117</v>
      </c>
      <c r="I284" s="316">
        <v>545883</v>
      </c>
      <c r="J284" s="317">
        <v>3301634</v>
      </c>
    </row>
    <row r="285" spans="1:10">
      <c r="A285" s="314" t="s">
        <v>2005</v>
      </c>
      <c r="B285" s="314" t="s">
        <v>2053</v>
      </c>
      <c r="C285" s="314" t="s">
        <v>2006</v>
      </c>
      <c r="D285" s="314" t="s">
        <v>2313</v>
      </c>
      <c r="E285" s="314">
        <v>65178017</v>
      </c>
      <c r="F285" s="315" t="s">
        <v>1154</v>
      </c>
      <c r="G285" s="313"/>
      <c r="H285" s="316">
        <v>8099</v>
      </c>
      <c r="I285" s="316">
        <v>-8099</v>
      </c>
      <c r="J285" s="317">
        <v>20188</v>
      </c>
    </row>
    <row r="286" spans="1:10">
      <c r="A286" s="314" t="s">
        <v>2005</v>
      </c>
      <c r="B286" s="314" t="s">
        <v>2053</v>
      </c>
      <c r="C286" s="314" t="s">
        <v>2006</v>
      </c>
      <c r="D286" s="314" t="s">
        <v>2314</v>
      </c>
      <c r="E286" s="314">
        <v>65178311</v>
      </c>
      <c r="F286" s="315" t="s">
        <v>2315</v>
      </c>
      <c r="G286" s="316">
        <v>1150349</v>
      </c>
      <c r="H286" s="316">
        <v>8946557</v>
      </c>
      <c r="I286" s="316">
        <v>-7796208</v>
      </c>
      <c r="J286" s="317">
        <v>409064</v>
      </c>
    </row>
    <row r="287" spans="1:10">
      <c r="A287" s="314" t="s">
        <v>2005</v>
      </c>
      <c r="B287" s="314" t="s">
        <v>2053</v>
      </c>
      <c r="C287" s="314" t="s">
        <v>2006</v>
      </c>
      <c r="D287" s="314" t="s">
        <v>2316</v>
      </c>
      <c r="E287" s="314">
        <v>65178312</v>
      </c>
      <c r="F287" s="315" t="s">
        <v>2315</v>
      </c>
      <c r="G287" s="316">
        <v>157500</v>
      </c>
      <c r="H287" s="316">
        <v>283907</v>
      </c>
      <c r="I287" s="316">
        <v>-126407</v>
      </c>
      <c r="J287" s="317">
        <v>7177</v>
      </c>
    </row>
    <row r="288" spans="1:10">
      <c r="A288" s="314" t="s">
        <v>2005</v>
      </c>
      <c r="B288" s="314" t="s">
        <v>2053</v>
      </c>
      <c r="C288" s="314" t="s">
        <v>2006</v>
      </c>
      <c r="D288" s="314" t="s">
        <v>2317</v>
      </c>
      <c r="E288" s="314">
        <v>65178313</v>
      </c>
      <c r="F288" s="315" t="s">
        <v>2315</v>
      </c>
      <c r="G288" s="316">
        <v>29000</v>
      </c>
      <c r="H288" s="316">
        <v>44691</v>
      </c>
      <c r="I288" s="316">
        <v>-15691</v>
      </c>
      <c r="J288" s="317">
        <v>7902</v>
      </c>
    </row>
    <row r="289" spans="1:10">
      <c r="A289" s="314" t="s">
        <v>2005</v>
      </c>
      <c r="B289" s="314" t="s">
        <v>2053</v>
      </c>
      <c r="C289" s="314" t="s">
        <v>2006</v>
      </c>
      <c r="D289" s="314" t="s">
        <v>2318</v>
      </c>
      <c r="E289" s="314">
        <v>65178314</v>
      </c>
      <c r="F289" s="315" t="s">
        <v>2315</v>
      </c>
      <c r="G289" s="316">
        <v>17200</v>
      </c>
      <c r="H289" s="316">
        <v>76587</v>
      </c>
      <c r="I289" s="316">
        <v>-59387</v>
      </c>
      <c r="J289" s="317">
        <v>12770</v>
      </c>
    </row>
    <row r="290" spans="1:10">
      <c r="A290" s="314" t="s">
        <v>2005</v>
      </c>
      <c r="B290" s="314" t="s">
        <v>2053</v>
      </c>
      <c r="C290" s="314" t="s">
        <v>2006</v>
      </c>
      <c r="D290" s="314" t="s">
        <v>2319</v>
      </c>
      <c r="E290" s="314">
        <v>65178315</v>
      </c>
      <c r="F290" s="315" t="s">
        <v>2315</v>
      </c>
      <c r="G290" s="316">
        <v>21020</v>
      </c>
      <c r="H290" s="316">
        <v>210362</v>
      </c>
      <c r="I290" s="316">
        <v>-189342</v>
      </c>
      <c r="J290" s="317">
        <v>5234</v>
      </c>
    </row>
    <row r="291" spans="1:10">
      <c r="A291" s="314" t="s">
        <v>2005</v>
      </c>
      <c r="B291" s="314" t="s">
        <v>2053</v>
      </c>
      <c r="C291" s="314" t="s">
        <v>2006</v>
      </c>
      <c r="D291" s="314" t="s">
        <v>2320</v>
      </c>
      <c r="E291" s="314">
        <v>65178316</v>
      </c>
      <c r="F291" s="315" t="s">
        <v>2321</v>
      </c>
      <c r="G291" s="316">
        <v>950</v>
      </c>
      <c r="H291" s="316">
        <v>3282</v>
      </c>
      <c r="I291" s="316">
        <v>-2332</v>
      </c>
      <c r="J291" s="317">
        <v>3141</v>
      </c>
    </row>
    <row r="292" spans="1:10">
      <c r="A292" s="314" t="s">
        <v>2005</v>
      </c>
      <c r="B292" s="314" t="s">
        <v>2053</v>
      </c>
      <c r="C292" s="314" t="s">
        <v>2006</v>
      </c>
      <c r="D292" s="314" t="s">
        <v>2322</v>
      </c>
      <c r="E292" s="314">
        <v>65178318</v>
      </c>
      <c r="F292" s="315" t="s">
        <v>2321</v>
      </c>
      <c r="G292" s="313"/>
      <c r="H292" s="313"/>
      <c r="I292" s="316">
        <v>0</v>
      </c>
      <c r="J292" s="317">
        <v>1335</v>
      </c>
    </row>
    <row r="293" spans="1:10">
      <c r="A293" s="314" t="s">
        <v>2005</v>
      </c>
      <c r="B293" s="314" t="s">
        <v>2053</v>
      </c>
      <c r="C293" s="314" t="s">
        <v>2006</v>
      </c>
      <c r="D293" s="314" t="s">
        <v>2323</v>
      </c>
      <c r="E293" s="314">
        <v>65178319</v>
      </c>
      <c r="F293" s="315" t="s">
        <v>2321</v>
      </c>
      <c r="G293" s="313"/>
      <c r="H293" s="316">
        <v>2604</v>
      </c>
      <c r="I293" s="316">
        <v>-2604</v>
      </c>
      <c r="J293" s="313"/>
    </row>
    <row r="294" spans="1:10">
      <c r="A294" s="314" t="s">
        <v>2005</v>
      </c>
      <c r="B294" s="314" t="s">
        <v>2053</v>
      </c>
      <c r="C294" s="314" t="s">
        <v>2006</v>
      </c>
      <c r="D294" s="314" t="s">
        <v>2324</v>
      </c>
      <c r="E294" s="314">
        <v>65178320</v>
      </c>
      <c r="F294" s="315" t="s">
        <v>2325</v>
      </c>
      <c r="G294" s="316">
        <v>1005000</v>
      </c>
      <c r="H294" s="316">
        <v>727569</v>
      </c>
      <c r="I294" s="316">
        <v>277431</v>
      </c>
      <c r="J294" s="317">
        <v>112883</v>
      </c>
    </row>
    <row r="295" spans="1:10">
      <c r="A295" s="314" t="s">
        <v>2005</v>
      </c>
      <c r="B295" s="314" t="s">
        <v>2053</v>
      </c>
      <c r="C295" s="314" t="s">
        <v>2006</v>
      </c>
      <c r="D295" s="314" t="s">
        <v>2326</v>
      </c>
      <c r="E295" s="314">
        <v>65178321</v>
      </c>
      <c r="F295" s="315" t="s">
        <v>2327</v>
      </c>
      <c r="G295" s="316">
        <v>63000</v>
      </c>
      <c r="H295" s="316">
        <v>60445</v>
      </c>
      <c r="I295" s="316">
        <v>2555</v>
      </c>
      <c r="J295" s="317">
        <v>68190</v>
      </c>
    </row>
    <row r="296" spans="1:10">
      <c r="A296" s="314" t="s">
        <v>2005</v>
      </c>
      <c r="B296" s="314" t="s">
        <v>2053</v>
      </c>
      <c r="C296" s="314" t="s">
        <v>2006</v>
      </c>
      <c r="D296" s="314" t="s">
        <v>2328</v>
      </c>
      <c r="E296" s="314">
        <v>65178322</v>
      </c>
      <c r="F296" s="315" t="s">
        <v>2329</v>
      </c>
      <c r="G296" s="316">
        <v>322512</v>
      </c>
      <c r="H296" s="316">
        <v>415247</v>
      </c>
      <c r="I296" s="316">
        <v>-92735</v>
      </c>
      <c r="J296" s="317">
        <v>78421</v>
      </c>
    </row>
    <row r="297" spans="1:10">
      <c r="A297" s="314" t="s">
        <v>2005</v>
      </c>
      <c r="B297" s="314" t="s">
        <v>2053</v>
      </c>
      <c r="C297" s="314" t="s">
        <v>2006</v>
      </c>
      <c r="D297" s="314" t="s">
        <v>2330</v>
      </c>
      <c r="E297" s="314">
        <v>65178323</v>
      </c>
      <c r="F297" s="315" t="s">
        <v>2329</v>
      </c>
      <c r="G297" s="316">
        <v>17400</v>
      </c>
      <c r="H297" s="316">
        <v>48647</v>
      </c>
      <c r="I297" s="316">
        <v>-31247</v>
      </c>
      <c r="J297" s="317">
        <v>5795</v>
      </c>
    </row>
    <row r="298" spans="1:10">
      <c r="A298" s="314" t="s">
        <v>2005</v>
      </c>
      <c r="B298" s="314" t="s">
        <v>2053</v>
      </c>
      <c r="C298" s="314" t="s">
        <v>2006</v>
      </c>
      <c r="D298" s="314" t="s">
        <v>2331</v>
      </c>
      <c r="E298" s="314">
        <v>65178324</v>
      </c>
      <c r="F298" s="315" t="s">
        <v>2329</v>
      </c>
      <c r="G298" s="316">
        <v>30000</v>
      </c>
      <c r="H298" s="316">
        <v>53057</v>
      </c>
      <c r="I298" s="316">
        <v>-23057</v>
      </c>
      <c r="J298" s="317">
        <v>8161</v>
      </c>
    </row>
    <row r="299" spans="1:10">
      <c r="A299" s="314" t="s">
        <v>2005</v>
      </c>
      <c r="B299" s="314" t="s">
        <v>2053</v>
      </c>
      <c r="C299" s="314" t="s">
        <v>2006</v>
      </c>
      <c r="D299" s="314" t="s">
        <v>2332</v>
      </c>
      <c r="E299" s="314">
        <v>65178325</v>
      </c>
      <c r="F299" s="315" t="s">
        <v>2329</v>
      </c>
      <c r="G299" s="316">
        <v>10000</v>
      </c>
      <c r="H299" s="316">
        <v>44906</v>
      </c>
      <c r="I299" s="316">
        <v>-34906</v>
      </c>
      <c r="J299" s="317">
        <v>8083</v>
      </c>
    </row>
    <row r="300" spans="1:10">
      <c r="A300" s="314" t="s">
        <v>2005</v>
      </c>
      <c r="B300" s="314" t="s">
        <v>2053</v>
      </c>
      <c r="C300" s="314" t="s">
        <v>2006</v>
      </c>
      <c r="D300" s="314" t="s">
        <v>2333</v>
      </c>
      <c r="E300" s="314">
        <v>65178326</v>
      </c>
      <c r="F300" s="315" t="s">
        <v>2329</v>
      </c>
      <c r="G300" s="316">
        <v>29356</v>
      </c>
      <c r="H300" s="316">
        <v>47537</v>
      </c>
      <c r="I300" s="316">
        <v>-18181</v>
      </c>
      <c r="J300" s="317">
        <v>17340</v>
      </c>
    </row>
    <row r="301" spans="1:10">
      <c r="A301" s="314" t="s">
        <v>2005</v>
      </c>
      <c r="B301" s="314" t="s">
        <v>2053</v>
      </c>
      <c r="C301" s="314" t="s">
        <v>2006</v>
      </c>
      <c r="D301" s="314" t="s">
        <v>2334</v>
      </c>
      <c r="E301" s="314">
        <v>65178327</v>
      </c>
      <c r="F301" s="315" t="s">
        <v>2325</v>
      </c>
      <c r="G301" s="313"/>
      <c r="H301" s="316">
        <v>2444</v>
      </c>
      <c r="I301" s="316">
        <v>-2444</v>
      </c>
      <c r="J301" s="317">
        <v>4751</v>
      </c>
    </row>
    <row r="302" spans="1:10">
      <c r="A302" s="314" t="s">
        <v>2005</v>
      </c>
      <c r="B302" s="314" t="s">
        <v>2053</v>
      </c>
      <c r="C302" s="314" t="s">
        <v>2006</v>
      </c>
      <c r="D302" s="314" t="s">
        <v>2335</v>
      </c>
      <c r="E302" s="314">
        <v>65178328</v>
      </c>
      <c r="F302" s="315" t="s">
        <v>2325</v>
      </c>
      <c r="G302" s="316">
        <v>720</v>
      </c>
      <c r="H302" s="316">
        <v>653</v>
      </c>
      <c r="I302" s="316">
        <v>67</v>
      </c>
      <c r="J302" s="317">
        <v>723</v>
      </c>
    </row>
    <row r="303" spans="1:10">
      <c r="A303" s="314" t="s">
        <v>2005</v>
      </c>
      <c r="B303" s="314" t="s">
        <v>2053</v>
      </c>
      <c r="C303" s="314" t="s">
        <v>2006</v>
      </c>
      <c r="D303" s="314" t="s">
        <v>2336</v>
      </c>
      <c r="E303" s="314">
        <v>65178329</v>
      </c>
      <c r="F303" s="315" t="s">
        <v>2325</v>
      </c>
      <c r="G303" s="313"/>
      <c r="H303" s="316">
        <v>1826</v>
      </c>
      <c r="I303" s="316">
        <v>-1826</v>
      </c>
      <c r="J303" s="317">
        <v>2622</v>
      </c>
    </row>
    <row r="304" spans="1:10">
      <c r="A304" s="314" t="s">
        <v>2005</v>
      </c>
      <c r="B304" s="314" t="s">
        <v>2053</v>
      </c>
      <c r="C304" s="314" t="s">
        <v>2006</v>
      </c>
      <c r="D304" s="314" t="s">
        <v>2337</v>
      </c>
      <c r="E304" s="314">
        <v>65178330</v>
      </c>
      <c r="F304" s="315" t="s">
        <v>2325</v>
      </c>
      <c r="G304" s="313"/>
      <c r="H304" s="316">
        <v>1418</v>
      </c>
      <c r="I304" s="316">
        <v>-1418</v>
      </c>
      <c r="J304" s="317">
        <v>380</v>
      </c>
    </row>
    <row r="305" spans="1:10">
      <c r="A305" s="314" t="s">
        <v>2005</v>
      </c>
      <c r="B305" s="314" t="s">
        <v>2053</v>
      </c>
      <c r="C305" s="314" t="s">
        <v>2006</v>
      </c>
      <c r="D305" s="314" t="s">
        <v>2338</v>
      </c>
      <c r="E305" s="314">
        <v>65178331</v>
      </c>
      <c r="F305" s="315" t="s">
        <v>2325</v>
      </c>
      <c r="G305" s="316">
        <v>178978</v>
      </c>
      <c r="H305" s="316">
        <v>66933</v>
      </c>
      <c r="I305" s="316">
        <v>112045</v>
      </c>
      <c r="J305" s="317">
        <v>2260</v>
      </c>
    </row>
    <row r="306" spans="1:10">
      <c r="A306" s="314" t="s">
        <v>2005</v>
      </c>
      <c r="B306" s="314" t="s">
        <v>2053</v>
      </c>
      <c r="C306" s="314" t="s">
        <v>2045</v>
      </c>
      <c r="D306" s="314" t="s">
        <v>2312</v>
      </c>
      <c r="E306" s="314">
        <v>65278013</v>
      </c>
      <c r="F306" s="315" t="s">
        <v>1152</v>
      </c>
      <c r="G306" s="313"/>
      <c r="H306" s="316">
        <v>205</v>
      </c>
      <c r="I306" s="316">
        <v>-205</v>
      </c>
      <c r="J306" s="317">
        <v>2151</v>
      </c>
    </row>
    <row r="307" spans="1:10">
      <c r="A307" s="314" t="s">
        <v>2005</v>
      </c>
      <c r="B307" s="314" t="s">
        <v>2053</v>
      </c>
      <c r="C307" s="314" t="s">
        <v>2045</v>
      </c>
      <c r="D307" s="314" t="s">
        <v>2314</v>
      </c>
      <c r="E307" s="314">
        <v>65278311</v>
      </c>
      <c r="F307" s="315" t="s">
        <v>2315</v>
      </c>
      <c r="G307" s="316">
        <v>204616</v>
      </c>
      <c r="H307" s="316">
        <v>3036</v>
      </c>
      <c r="I307" s="316">
        <v>201580</v>
      </c>
      <c r="J307" s="317">
        <v>5729</v>
      </c>
    </row>
    <row r="308" spans="1:10">
      <c r="A308" s="314" t="s">
        <v>2005</v>
      </c>
      <c r="B308" s="314" t="s">
        <v>2053</v>
      </c>
      <c r="C308" s="314" t="s">
        <v>2045</v>
      </c>
      <c r="D308" s="314" t="s">
        <v>2316</v>
      </c>
      <c r="E308" s="314">
        <v>65278312</v>
      </c>
      <c r="F308" s="315" t="s">
        <v>2315</v>
      </c>
      <c r="G308" s="316">
        <v>286</v>
      </c>
      <c r="H308" s="316">
        <v>300</v>
      </c>
      <c r="I308" s="316">
        <v>-14</v>
      </c>
      <c r="J308" s="317">
        <v>260</v>
      </c>
    </row>
    <row r="309" spans="1:10">
      <c r="A309" s="314" t="s">
        <v>2005</v>
      </c>
      <c r="B309" s="314" t="s">
        <v>2053</v>
      </c>
      <c r="C309" s="314" t="s">
        <v>2045</v>
      </c>
      <c r="D309" s="314" t="s">
        <v>2317</v>
      </c>
      <c r="E309" s="314">
        <v>65278313</v>
      </c>
      <c r="F309" s="315" t="s">
        <v>2315</v>
      </c>
      <c r="G309" s="316">
        <v>963</v>
      </c>
      <c r="H309" s="316">
        <v>875</v>
      </c>
      <c r="I309" s="316">
        <v>88</v>
      </c>
      <c r="J309" s="317">
        <v>4568</v>
      </c>
    </row>
    <row r="310" spans="1:10">
      <c r="A310" s="314" t="s">
        <v>2005</v>
      </c>
      <c r="B310" s="314" t="s">
        <v>2053</v>
      </c>
      <c r="C310" s="314" t="s">
        <v>2045</v>
      </c>
      <c r="D310" s="314" t="s">
        <v>2318</v>
      </c>
      <c r="E310" s="314">
        <v>65278314</v>
      </c>
      <c r="F310" s="315" t="s">
        <v>2315</v>
      </c>
      <c r="G310" s="316">
        <v>726</v>
      </c>
      <c r="H310" s="316">
        <v>660</v>
      </c>
      <c r="I310" s="316">
        <v>66</v>
      </c>
      <c r="J310" s="317">
        <v>660</v>
      </c>
    </row>
    <row r="311" spans="1:10">
      <c r="A311" s="314" t="s">
        <v>2005</v>
      </c>
      <c r="B311" s="314" t="s">
        <v>2053</v>
      </c>
      <c r="C311" s="314" t="s">
        <v>2045</v>
      </c>
      <c r="D311" s="314" t="s">
        <v>2319</v>
      </c>
      <c r="E311" s="314">
        <v>65278315</v>
      </c>
      <c r="F311" s="315" t="s">
        <v>2315</v>
      </c>
      <c r="G311" s="316">
        <v>750</v>
      </c>
      <c r="H311" s="316">
        <v>1302</v>
      </c>
      <c r="I311" s="316">
        <v>-552</v>
      </c>
      <c r="J311" s="317">
        <v>1008</v>
      </c>
    </row>
    <row r="312" spans="1:10">
      <c r="A312" s="314" t="s">
        <v>2005</v>
      </c>
      <c r="B312" s="314" t="s">
        <v>2053</v>
      </c>
      <c r="C312" s="314" t="s">
        <v>2045</v>
      </c>
      <c r="D312" s="314" t="s">
        <v>2320</v>
      </c>
      <c r="E312" s="314">
        <v>65278316</v>
      </c>
      <c r="F312" s="315" t="s">
        <v>2321</v>
      </c>
      <c r="G312" s="313"/>
      <c r="H312" s="316">
        <v>860</v>
      </c>
      <c r="I312" s="316">
        <v>-860</v>
      </c>
      <c r="J312" s="313"/>
    </row>
    <row r="313" spans="1:10">
      <c r="A313" s="314" t="s">
        <v>2005</v>
      </c>
      <c r="B313" s="314" t="s">
        <v>2053</v>
      </c>
      <c r="C313" s="314" t="s">
        <v>2045</v>
      </c>
      <c r="D313" s="314" t="s">
        <v>2326</v>
      </c>
      <c r="E313" s="314">
        <v>65278321</v>
      </c>
      <c r="F313" s="315" t="s">
        <v>2327</v>
      </c>
      <c r="G313" s="313"/>
      <c r="H313" s="316">
        <v>2880</v>
      </c>
      <c r="I313" s="316">
        <v>-2880</v>
      </c>
      <c r="J313" s="317">
        <v>2880</v>
      </c>
    </row>
    <row r="314" spans="1:10">
      <c r="A314" s="314" t="s">
        <v>2005</v>
      </c>
      <c r="B314" s="314" t="s">
        <v>2053</v>
      </c>
      <c r="C314" s="314" t="s">
        <v>2045</v>
      </c>
      <c r="D314" s="314" t="s">
        <v>2328</v>
      </c>
      <c r="E314" s="314">
        <v>65278322</v>
      </c>
      <c r="F314" s="315" t="s">
        <v>2329</v>
      </c>
      <c r="G314" s="316">
        <v>106000</v>
      </c>
      <c r="H314" s="316">
        <v>39249</v>
      </c>
      <c r="I314" s="316">
        <v>66751</v>
      </c>
      <c r="J314" s="317">
        <v>38773</v>
      </c>
    </row>
    <row r="315" spans="1:10">
      <c r="A315" s="314" t="s">
        <v>2005</v>
      </c>
      <c r="B315" s="314" t="s">
        <v>2053</v>
      </c>
      <c r="C315" s="314" t="s">
        <v>2045</v>
      </c>
      <c r="D315" s="314" t="s">
        <v>2330</v>
      </c>
      <c r="E315" s="314">
        <v>65278323</v>
      </c>
      <c r="F315" s="315" t="s">
        <v>2329</v>
      </c>
      <c r="G315" s="316">
        <v>1000</v>
      </c>
      <c r="H315" s="316">
        <v>5908</v>
      </c>
      <c r="I315" s="316">
        <v>-4908</v>
      </c>
      <c r="J315" s="317">
        <v>7725</v>
      </c>
    </row>
    <row r="316" spans="1:10">
      <c r="A316" s="314" t="s">
        <v>2005</v>
      </c>
      <c r="B316" s="314" t="s">
        <v>2053</v>
      </c>
      <c r="C316" s="314" t="s">
        <v>2045</v>
      </c>
      <c r="D316" s="314" t="s">
        <v>2331</v>
      </c>
      <c r="E316" s="314">
        <v>65278324</v>
      </c>
      <c r="F316" s="315" t="s">
        <v>2329</v>
      </c>
      <c r="G316" s="316">
        <v>3000</v>
      </c>
      <c r="H316" s="316">
        <v>833</v>
      </c>
      <c r="I316" s="316">
        <v>2167</v>
      </c>
      <c r="J316" s="317">
        <v>1152</v>
      </c>
    </row>
    <row r="317" spans="1:10">
      <c r="A317" s="314" t="s">
        <v>2005</v>
      </c>
      <c r="B317" s="314" t="s">
        <v>2053</v>
      </c>
      <c r="C317" s="314" t="s">
        <v>2045</v>
      </c>
      <c r="D317" s="314" t="s">
        <v>2332</v>
      </c>
      <c r="E317" s="314">
        <v>65278325</v>
      </c>
      <c r="F317" s="315" t="s">
        <v>2329</v>
      </c>
      <c r="G317" s="313"/>
      <c r="H317" s="313"/>
      <c r="I317" s="316">
        <v>0</v>
      </c>
      <c r="J317" s="317">
        <v>300</v>
      </c>
    </row>
    <row r="318" spans="1:10">
      <c r="A318" s="314" t="s">
        <v>2005</v>
      </c>
      <c r="B318" s="314" t="s">
        <v>2053</v>
      </c>
      <c r="C318" s="314" t="s">
        <v>2045</v>
      </c>
      <c r="D318" s="314" t="s">
        <v>2333</v>
      </c>
      <c r="E318" s="314">
        <v>65278326</v>
      </c>
      <c r="F318" s="315" t="s">
        <v>2329</v>
      </c>
      <c r="G318" s="316">
        <v>7000</v>
      </c>
      <c r="H318" s="316">
        <v>3882</v>
      </c>
      <c r="I318" s="316">
        <v>3118</v>
      </c>
      <c r="J318" s="317">
        <v>571</v>
      </c>
    </row>
    <row r="319" spans="1:10">
      <c r="A319" s="314" t="s">
        <v>2005</v>
      </c>
      <c r="B319" s="314" t="s">
        <v>2053</v>
      </c>
      <c r="C319" s="314" t="s">
        <v>2045</v>
      </c>
      <c r="D319" s="314" t="s">
        <v>2334</v>
      </c>
      <c r="E319" s="314">
        <v>65278327</v>
      </c>
      <c r="F319" s="315" t="s">
        <v>2325</v>
      </c>
      <c r="G319" s="313"/>
      <c r="H319" s="316">
        <v>4535</v>
      </c>
      <c r="I319" s="316">
        <v>-4535</v>
      </c>
      <c r="J319" s="317">
        <v>90</v>
      </c>
    </row>
    <row r="320" spans="1:10">
      <c r="A320" s="314" t="s">
        <v>2005</v>
      </c>
      <c r="B320" s="314" t="s">
        <v>2053</v>
      </c>
      <c r="C320" s="314" t="s">
        <v>2045</v>
      </c>
      <c r="D320" s="314" t="s">
        <v>2335</v>
      </c>
      <c r="E320" s="314">
        <v>65278328</v>
      </c>
      <c r="F320" s="315" t="s">
        <v>2325</v>
      </c>
      <c r="G320" s="313"/>
      <c r="H320" s="316">
        <v>600</v>
      </c>
      <c r="I320" s="316">
        <v>-600</v>
      </c>
      <c r="J320" s="317">
        <v>720</v>
      </c>
    </row>
    <row r="321" spans="1:10">
      <c r="A321" s="314" t="s">
        <v>2005</v>
      </c>
      <c r="B321" s="314" t="s">
        <v>2053</v>
      </c>
      <c r="C321" s="314" t="s">
        <v>2045</v>
      </c>
      <c r="D321" s="314" t="s">
        <v>2336</v>
      </c>
      <c r="E321" s="314">
        <v>65278329</v>
      </c>
      <c r="F321" s="315" t="s">
        <v>2325</v>
      </c>
      <c r="G321" s="313"/>
      <c r="H321" s="313"/>
      <c r="I321" s="316">
        <v>0</v>
      </c>
      <c r="J321" s="317">
        <v>79</v>
      </c>
    </row>
    <row r="322" spans="1:10">
      <c r="A322" s="314" t="s">
        <v>2005</v>
      </c>
      <c r="B322" s="314" t="s">
        <v>2053</v>
      </c>
      <c r="C322" s="314" t="s">
        <v>2045</v>
      </c>
      <c r="D322" s="314" t="s">
        <v>2337</v>
      </c>
      <c r="E322" s="314">
        <v>65278330</v>
      </c>
      <c r="F322" s="315" t="s">
        <v>2325</v>
      </c>
      <c r="G322" s="313"/>
      <c r="H322" s="316">
        <v>1380</v>
      </c>
      <c r="I322" s="316">
        <v>-1380</v>
      </c>
      <c r="J322" s="313"/>
    </row>
    <row r="323" spans="1:10">
      <c r="A323" s="314" t="s">
        <v>2005</v>
      </c>
      <c r="B323" s="314" t="s">
        <v>2053</v>
      </c>
      <c r="C323" s="314" t="s">
        <v>2045</v>
      </c>
      <c r="D323" s="314" t="s">
        <v>2338</v>
      </c>
      <c r="E323" s="314">
        <v>65278331</v>
      </c>
      <c r="F323" s="315" t="s">
        <v>2325</v>
      </c>
      <c r="G323" s="316">
        <v>1200</v>
      </c>
      <c r="H323" s="316">
        <v>4530</v>
      </c>
      <c r="I323" s="316">
        <v>-3330</v>
      </c>
      <c r="J323" s="313"/>
    </row>
    <row r="324" spans="1:10">
      <c r="A324" s="314" t="s">
        <v>2005</v>
      </c>
      <c r="B324" s="314" t="s">
        <v>2053</v>
      </c>
      <c r="C324" s="314" t="s">
        <v>2051</v>
      </c>
      <c r="D324" s="314" t="s">
        <v>2339</v>
      </c>
      <c r="E324" s="314">
        <v>65378021</v>
      </c>
      <c r="F324" s="315" t="s">
        <v>1158</v>
      </c>
      <c r="G324" s="316">
        <v>2934016</v>
      </c>
      <c r="H324" s="316">
        <v>2874237</v>
      </c>
      <c r="I324" s="316">
        <v>59779</v>
      </c>
      <c r="J324" s="317">
        <v>2275783</v>
      </c>
    </row>
    <row r="325" spans="1:10">
      <c r="A325" s="314" t="s">
        <v>2005</v>
      </c>
      <c r="B325" s="314" t="s">
        <v>2053</v>
      </c>
      <c r="C325" s="314" t="s">
        <v>2051</v>
      </c>
      <c r="D325" s="314" t="s">
        <v>2340</v>
      </c>
      <c r="E325" s="314">
        <v>65378022</v>
      </c>
      <c r="F325" s="315" t="s">
        <v>1160</v>
      </c>
      <c r="G325" s="316">
        <v>26713</v>
      </c>
      <c r="H325" s="316">
        <v>33354</v>
      </c>
      <c r="I325" s="316">
        <v>-6641</v>
      </c>
      <c r="J325" s="317">
        <v>53036</v>
      </c>
    </row>
    <row r="326" spans="1:10">
      <c r="A326" s="314" t="s">
        <v>2005</v>
      </c>
      <c r="B326" s="314" t="s">
        <v>2053</v>
      </c>
      <c r="C326" s="314" t="s">
        <v>2051</v>
      </c>
      <c r="D326" s="314" t="s">
        <v>2341</v>
      </c>
      <c r="E326" s="314">
        <v>65378023</v>
      </c>
      <c r="F326" s="315" t="s">
        <v>1162</v>
      </c>
      <c r="G326" s="316">
        <v>219480</v>
      </c>
      <c r="H326" s="316">
        <v>131931</v>
      </c>
      <c r="I326" s="316">
        <v>87549</v>
      </c>
      <c r="J326" s="317">
        <v>390272</v>
      </c>
    </row>
    <row r="327" spans="1:10">
      <c r="A327" s="314" t="s">
        <v>2005</v>
      </c>
      <c r="B327" s="314" t="s">
        <v>2053</v>
      </c>
      <c r="C327" s="314" t="s">
        <v>2051</v>
      </c>
      <c r="D327" s="314" t="s">
        <v>2342</v>
      </c>
      <c r="E327" s="314">
        <v>65378024</v>
      </c>
      <c r="F327" s="315" t="s">
        <v>1164</v>
      </c>
      <c r="G327" s="316">
        <v>20000</v>
      </c>
      <c r="H327" s="316">
        <v>19566</v>
      </c>
      <c r="I327" s="316">
        <v>434</v>
      </c>
      <c r="J327" s="317">
        <v>44999</v>
      </c>
    </row>
    <row r="328" spans="1:10">
      <c r="A328" s="314" t="s">
        <v>2005</v>
      </c>
      <c r="B328" s="314" t="s">
        <v>2053</v>
      </c>
      <c r="C328" s="314" t="s">
        <v>2051</v>
      </c>
      <c r="D328" s="314" t="s">
        <v>2343</v>
      </c>
      <c r="E328" s="314">
        <v>65378031</v>
      </c>
      <c r="F328" s="315" t="s">
        <v>2344</v>
      </c>
      <c r="G328" s="316">
        <v>3673209</v>
      </c>
      <c r="H328" s="316">
        <v>5983357</v>
      </c>
      <c r="I328" s="316">
        <v>-2310148</v>
      </c>
      <c r="J328" s="317">
        <v>8204970</v>
      </c>
    </row>
    <row r="329" spans="1:10">
      <c r="A329" s="314" t="s">
        <v>2005</v>
      </c>
      <c r="B329" s="314" t="s">
        <v>2053</v>
      </c>
      <c r="C329" s="314" t="s">
        <v>2051</v>
      </c>
      <c r="D329" s="314" t="s">
        <v>2345</v>
      </c>
      <c r="E329" s="314">
        <v>65378034</v>
      </c>
      <c r="F329" s="315" t="s">
        <v>1168</v>
      </c>
      <c r="G329" s="316">
        <v>15030030</v>
      </c>
      <c r="H329" s="316">
        <v>18739484</v>
      </c>
      <c r="I329" s="316">
        <v>-3709454</v>
      </c>
      <c r="J329" s="317">
        <v>24052417</v>
      </c>
    </row>
    <row r="330" spans="1:10">
      <c r="A330" s="314" t="s">
        <v>2005</v>
      </c>
      <c r="B330" s="314" t="s">
        <v>2053</v>
      </c>
      <c r="C330" s="314" t="s">
        <v>2051</v>
      </c>
      <c r="D330" s="314" t="s">
        <v>2346</v>
      </c>
      <c r="E330" s="314">
        <v>65378041</v>
      </c>
      <c r="F330" s="315" t="s">
        <v>2347</v>
      </c>
      <c r="G330" s="316">
        <v>13000</v>
      </c>
      <c r="H330" s="316">
        <v>14648</v>
      </c>
      <c r="I330" s="316">
        <v>-1648</v>
      </c>
      <c r="J330" s="317">
        <v>31471</v>
      </c>
    </row>
    <row r="331" spans="1:10">
      <c r="A331" s="314" t="s">
        <v>2005</v>
      </c>
      <c r="B331" s="314" t="s">
        <v>2053</v>
      </c>
      <c r="C331" s="314" t="s">
        <v>2051</v>
      </c>
      <c r="D331" s="314" t="s">
        <v>2348</v>
      </c>
      <c r="E331" s="314">
        <v>65378042</v>
      </c>
      <c r="F331" s="315" t="s">
        <v>1172</v>
      </c>
      <c r="G331" s="316">
        <v>2430304</v>
      </c>
      <c r="H331" s="316">
        <v>4438404</v>
      </c>
      <c r="I331" s="316">
        <v>-2008100</v>
      </c>
      <c r="J331" s="317">
        <v>5989847</v>
      </c>
    </row>
    <row r="332" spans="1:10">
      <c r="A332" s="314" t="s">
        <v>2005</v>
      </c>
      <c r="B332" s="314" t="s">
        <v>2053</v>
      </c>
      <c r="C332" s="314" t="s">
        <v>2051</v>
      </c>
      <c r="D332" s="314" t="s">
        <v>2349</v>
      </c>
      <c r="E332" s="314">
        <v>65378043</v>
      </c>
      <c r="F332" s="315" t="s">
        <v>2350</v>
      </c>
      <c r="G332" s="316">
        <v>510170</v>
      </c>
      <c r="H332" s="316">
        <v>995655</v>
      </c>
      <c r="I332" s="316">
        <v>-485485</v>
      </c>
      <c r="J332" s="317">
        <v>678738</v>
      </c>
    </row>
    <row r="333" spans="1:10">
      <c r="A333" s="314" t="s">
        <v>2005</v>
      </c>
      <c r="B333" s="314" t="s">
        <v>2053</v>
      </c>
      <c r="C333" s="314" t="s">
        <v>2052</v>
      </c>
      <c r="D333" s="314" t="s">
        <v>2351</v>
      </c>
      <c r="E333" s="314">
        <v>65478051</v>
      </c>
      <c r="F333" s="315" t="s">
        <v>1176</v>
      </c>
      <c r="G333" s="316">
        <v>66000</v>
      </c>
      <c r="H333" s="316">
        <v>11359</v>
      </c>
      <c r="I333" s="316">
        <v>54641</v>
      </c>
      <c r="J333" s="317">
        <v>69469</v>
      </c>
    </row>
    <row r="334" spans="1:10">
      <c r="A334" s="314" t="s">
        <v>2005</v>
      </c>
      <c r="B334" s="314" t="s">
        <v>2053</v>
      </c>
      <c r="C334" s="314" t="s">
        <v>2052</v>
      </c>
      <c r="D334" s="314" t="s">
        <v>2352</v>
      </c>
      <c r="E334" s="314">
        <v>65478052</v>
      </c>
      <c r="F334" s="315" t="s">
        <v>1178</v>
      </c>
      <c r="G334" s="313"/>
      <c r="H334" s="316">
        <v>8455</v>
      </c>
      <c r="I334" s="316">
        <v>-8455</v>
      </c>
      <c r="J334" s="317">
        <v>28388</v>
      </c>
    </row>
    <row r="335" spans="1:10">
      <c r="A335" s="314" t="s">
        <v>2005</v>
      </c>
      <c r="B335" s="314" t="s">
        <v>2053</v>
      </c>
      <c r="C335" s="314" t="s">
        <v>2052</v>
      </c>
      <c r="D335" s="314" t="s">
        <v>2353</v>
      </c>
      <c r="E335" s="314">
        <v>65478053</v>
      </c>
      <c r="F335" s="315" t="s">
        <v>1180</v>
      </c>
      <c r="G335" s="316">
        <v>92000</v>
      </c>
      <c r="H335" s="313"/>
      <c r="I335" s="316">
        <v>92000</v>
      </c>
      <c r="J335" s="317">
        <v>151815</v>
      </c>
    </row>
    <row r="336" spans="1:10">
      <c r="A336" s="314" t="s">
        <v>2005</v>
      </c>
      <c r="B336" s="314" t="s">
        <v>2053</v>
      </c>
      <c r="C336" s="314" t="s">
        <v>2052</v>
      </c>
      <c r="D336" s="314" t="s">
        <v>2354</v>
      </c>
      <c r="E336" s="314">
        <v>65478054</v>
      </c>
      <c r="F336" s="315" t="s">
        <v>1182</v>
      </c>
      <c r="G336" s="313"/>
      <c r="H336" s="316">
        <v>35825</v>
      </c>
      <c r="I336" s="316">
        <v>-35825</v>
      </c>
      <c r="J336" s="317">
        <v>37015</v>
      </c>
    </row>
    <row r="337" spans="1:10">
      <c r="A337" s="314" t="s">
        <v>2005</v>
      </c>
      <c r="B337" s="314" t="s">
        <v>2053</v>
      </c>
      <c r="C337" s="314" t="s">
        <v>2052</v>
      </c>
      <c r="D337" s="314" t="s">
        <v>2355</v>
      </c>
      <c r="E337" s="314">
        <v>65478055</v>
      </c>
      <c r="F337" s="315" t="s">
        <v>2356</v>
      </c>
      <c r="G337" s="316">
        <v>857776</v>
      </c>
      <c r="H337" s="316">
        <v>916681</v>
      </c>
      <c r="I337" s="316">
        <v>-58905</v>
      </c>
      <c r="J337" s="317">
        <v>778219</v>
      </c>
    </row>
    <row r="338" spans="1:10">
      <c r="A338" s="314" t="s">
        <v>2005</v>
      </c>
      <c r="B338" s="314" t="s">
        <v>2053</v>
      </c>
      <c r="C338" s="314" t="s">
        <v>2052</v>
      </c>
      <c r="D338" s="314" t="s">
        <v>2357</v>
      </c>
      <c r="E338" s="314">
        <v>65478056</v>
      </c>
      <c r="F338" s="315" t="s">
        <v>1186</v>
      </c>
      <c r="G338" s="316">
        <v>71800</v>
      </c>
      <c r="H338" s="316">
        <v>192126</v>
      </c>
      <c r="I338" s="316">
        <v>-120326</v>
      </c>
      <c r="J338" s="317">
        <v>48450</v>
      </c>
    </row>
    <row r="339" spans="1:10">
      <c r="A339" s="314" t="s">
        <v>2005</v>
      </c>
      <c r="B339" s="314" t="s">
        <v>2053</v>
      </c>
      <c r="C339" s="314" t="s">
        <v>2052</v>
      </c>
      <c r="D339" s="314" t="s">
        <v>2358</v>
      </c>
      <c r="E339" s="314">
        <v>65478201</v>
      </c>
      <c r="F339" s="315" t="s">
        <v>1188</v>
      </c>
      <c r="G339" s="316">
        <v>60335</v>
      </c>
      <c r="H339" s="316">
        <v>194314</v>
      </c>
      <c r="I339" s="316">
        <v>-133979</v>
      </c>
      <c r="J339" s="317">
        <v>68840</v>
      </c>
    </row>
    <row r="340" spans="1:10">
      <c r="A340" s="314" t="s">
        <v>2005</v>
      </c>
      <c r="B340" s="314" t="s">
        <v>2053</v>
      </c>
      <c r="C340" s="314" t="s">
        <v>2052</v>
      </c>
      <c r="D340" s="314" t="s">
        <v>2359</v>
      </c>
      <c r="E340" s="314">
        <v>65478202</v>
      </c>
      <c r="F340" s="315" t="s">
        <v>1190</v>
      </c>
      <c r="G340" s="316">
        <v>337055</v>
      </c>
      <c r="H340" s="316">
        <v>197191</v>
      </c>
      <c r="I340" s="316">
        <v>139864</v>
      </c>
      <c r="J340" s="317">
        <v>510761</v>
      </c>
    </row>
    <row r="341" spans="1:10">
      <c r="A341" s="314" t="s">
        <v>2005</v>
      </c>
      <c r="B341" s="314" t="s">
        <v>2053</v>
      </c>
      <c r="C341" s="314" t="s">
        <v>2052</v>
      </c>
      <c r="D341" s="314" t="s">
        <v>2360</v>
      </c>
      <c r="E341" s="314">
        <v>65478203</v>
      </c>
      <c r="F341" s="315" t="s">
        <v>1191</v>
      </c>
      <c r="G341" s="316">
        <v>30700</v>
      </c>
      <c r="H341" s="316">
        <v>28761</v>
      </c>
      <c r="I341" s="316">
        <v>1939</v>
      </c>
      <c r="J341" s="317">
        <v>13724</v>
      </c>
    </row>
    <row r="342" spans="1:10">
      <c r="A342" s="314" t="s">
        <v>2005</v>
      </c>
      <c r="B342" s="314" t="s">
        <v>2053</v>
      </c>
      <c r="C342" s="314" t="s">
        <v>2052</v>
      </c>
      <c r="D342" s="314" t="s">
        <v>2361</v>
      </c>
      <c r="E342" s="314">
        <v>65478204</v>
      </c>
      <c r="F342" s="315" t="s">
        <v>1192</v>
      </c>
      <c r="G342" s="316">
        <v>187043</v>
      </c>
      <c r="H342" s="316">
        <v>173182</v>
      </c>
      <c r="I342" s="316">
        <v>13861</v>
      </c>
      <c r="J342" s="317">
        <v>56335</v>
      </c>
    </row>
    <row r="343" spans="1:10">
      <c r="A343" s="314" t="s">
        <v>2005</v>
      </c>
      <c r="B343" s="314" t="s">
        <v>2053</v>
      </c>
      <c r="C343" s="314" t="s">
        <v>2052</v>
      </c>
      <c r="D343" s="314" t="s">
        <v>2362</v>
      </c>
      <c r="E343" s="314">
        <v>65478205</v>
      </c>
      <c r="F343" s="315" t="s">
        <v>1194</v>
      </c>
      <c r="G343" s="316">
        <v>118768</v>
      </c>
      <c r="H343" s="316">
        <v>156807</v>
      </c>
      <c r="I343" s="316">
        <v>-38039</v>
      </c>
      <c r="J343" s="317">
        <v>108028</v>
      </c>
    </row>
    <row r="344" spans="1:10">
      <c r="A344" s="314" t="s">
        <v>2005</v>
      </c>
      <c r="B344" s="314" t="s">
        <v>2053</v>
      </c>
      <c r="C344" s="314" t="s">
        <v>2052</v>
      </c>
      <c r="D344" s="314" t="s">
        <v>2363</v>
      </c>
      <c r="E344" s="314">
        <v>65478206</v>
      </c>
      <c r="F344" s="315" t="s">
        <v>2364</v>
      </c>
      <c r="G344" s="316">
        <v>49413</v>
      </c>
      <c r="H344" s="316">
        <v>32328</v>
      </c>
      <c r="I344" s="316">
        <v>17086</v>
      </c>
      <c r="J344" s="317">
        <v>32934</v>
      </c>
    </row>
    <row r="345" spans="1:10">
      <c r="A345" s="314" t="s">
        <v>2005</v>
      </c>
      <c r="B345" s="314" t="s">
        <v>2053</v>
      </c>
      <c r="C345" s="314" t="s">
        <v>2052</v>
      </c>
      <c r="D345" s="314" t="s">
        <v>2365</v>
      </c>
      <c r="E345" s="314">
        <v>65478211</v>
      </c>
      <c r="F345" s="315" t="s">
        <v>2366</v>
      </c>
      <c r="G345" s="313"/>
      <c r="H345" s="316">
        <v>8183</v>
      </c>
      <c r="I345" s="316">
        <v>-8183</v>
      </c>
      <c r="J345" s="317">
        <v>5700</v>
      </c>
    </row>
    <row r="346" spans="1:10">
      <c r="A346" s="314" t="s">
        <v>2005</v>
      </c>
      <c r="B346" s="314" t="s">
        <v>2053</v>
      </c>
      <c r="C346" s="314" t="s">
        <v>2052</v>
      </c>
      <c r="D346" s="314" t="s">
        <v>2367</v>
      </c>
      <c r="E346" s="314">
        <v>65478214</v>
      </c>
      <c r="F346" s="315" t="s">
        <v>2368</v>
      </c>
      <c r="G346" s="313"/>
      <c r="H346" s="316">
        <v>408</v>
      </c>
      <c r="I346" s="316">
        <v>-408</v>
      </c>
      <c r="J346" s="313"/>
    </row>
    <row r="347" spans="1:10">
      <c r="A347" s="314" t="s">
        <v>2005</v>
      </c>
      <c r="B347" s="314" t="s">
        <v>2053</v>
      </c>
      <c r="C347" s="314" t="s">
        <v>2052</v>
      </c>
      <c r="D347" s="314" t="s">
        <v>2369</v>
      </c>
      <c r="E347" s="314">
        <v>65478215</v>
      </c>
      <c r="F347" s="315" t="s">
        <v>1206</v>
      </c>
      <c r="G347" s="316">
        <v>109430</v>
      </c>
      <c r="H347" s="316">
        <v>14376</v>
      </c>
      <c r="I347" s="316">
        <v>95054</v>
      </c>
      <c r="J347" s="317">
        <v>47839</v>
      </c>
    </row>
    <row r="348" spans="1:10">
      <c r="A348" s="314" t="s">
        <v>2005</v>
      </c>
      <c r="B348" s="314" t="s">
        <v>2053</v>
      </c>
      <c r="C348" s="314" t="s">
        <v>2053</v>
      </c>
      <c r="D348" s="314" t="s">
        <v>2370</v>
      </c>
      <c r="E348" s="314">
        <v>65578032</v>
      </c>
      <c r="F348" s="315" t="s">
        <v>1208</v>
      </c>
      <c r="G348" s="316">
        <v>63708</v>
      </c>
      <c r="H348" s="316">
        <v>61309</v>
      </c>
      <c r="I348" s="316">
        <v>2399</v>
      </c>
      <c r="J348" s="317">
        <v>44578</v>
      </c>
    </row>
    <row r="349" spans="1:10">
      <c r="A349" s="314" t="s">
        <v>2005</v>
      </c>
      <c r="B349" s="314" t="s">
        <v>2053</v>
      </c>
      <c r="C349" s="314" t="s">
        <v>2053</v>
      </c>
      <c r="D349" s="314" t="s">
        <v>2371</v>
      </c>
      <c r="E349" s="314">
        <v>65578033</v>
      </c>
      <c r="F349" s="315" t="s">
        <v>1210</v>
      </c>
      <c r="G349" s="313"/>
      <c r="H349" s="316">
        <v>6184</v>
      </c>
      <c r="I349" s="316">
        <v>-6184</v>
      </c>
      <c r="J349" s="317">
        <v>150</v>
      </c>
    </row>
    <row r="350" spans="1:10">
      <c r="A350" s="314" t="s">
        <v>2005</v>
      </c>
      <c r="B350" s="314" t="s">
        <v>2053</v>
      </c>
      <c r="C350" s="314" t="s">
        <v>2053</v>
      </c>
      <c r="D350" s="314" t="s">
        <v>2372</v>
      </c>
      <c r="E350" s="314">
        <v>65578035</v>
      </c>
      <c r="F350" s="315" t="s">
        <v>1212</v>
      </c>
      <c r="G350" s="316">
        <v>2503900</v>
      </c>
      <c r="H350" s="316">
        <v>2986632</v>
      </c>
      <c r="I350" s="316">
        <v>-482732</v>
      </c>
      <c r="J350" s="317">
        <v>2544548</v>
      </c>
    </row>
    <row r="351" spans="1:10">
      <c r="A351" s="314" t="s">
        <v>2005</v>
      </c>
      <c r="B351" s="314" t="s">
        <v>2053</v>
      </c>
      <c r="C351" s="314" t="s">
        <v>2053</v>
      </c>
      <c r="D351" s="314" t="s">
        <v>2373</v>
      </c>
      <c r="E351" s="314">
        <v>65578036</v>
      </c>
      <c r="F351" s="315" t="s">
        <v>1214</v>
      </c>
      <c r="G351" s="316">
        <v>4000</v>
      </c>
      <c r="H351" s="316">
        <v>919</v>
      </c>
      <c r="I351" s="316">
        <v>3081</v>
      </c>
      <c r="J351" s="313"/>
    </row>
    <row r="352" spans="1:10">
      <c r="A352" s="314" t="s">
        <v>2005</v>
      </c>
      <c r="B352" s="314" t="s">
        <v>2053</v>
      </c>
      <c r="C352" s="314" t="s">
        <v>2053</v>
      </c>
      <c r="D352" s="314" t="s">
        <v>2374</v>
      </c>
      <c r="E352" s="314">
        <v>65578037</v>
      </c>
      <c r="F352" s="315" t="s">
        <v>1216</v>
      </c>
      <c r="G352" s="316">
        <v>255000</v>
      </c>
      <c r="H352" s="316">
        <v>692887</v>
      </c>
      <c r="I352" s="316">
        <v>-437887</v>
      </c>
      <c r="J352" s="317">
        <v>257826</v>
      </c>
    </row>
    <row r="353" spans="1:10">
      <c r="A353" s="314" t="s">
        <v>2005</v>
      </c>
      <c r="B353" s="314" t="s">
        <v>2053</v>
      </c>
      <c r="C353" s="314" t="s">
        <v>2053</v>
      </c>
      <c r="D353" s="314" t="s">
        <v>2375</v>
      </c>
      <c r="E353" s="314">
        <v>65578038</v>
      </c>
      <c r="F353" s="315" t="s">
        <v>2376</v>
      </c>
      <c r="G353" s="316">
        <v>10000</v>
      </c>
      <c r="H353" s="316">
        <v>2661</v>
      </c>
      <c r="I353" s="316">
        <v>7339</v>
      </c>
      <c r="J353" s="313"/>
    </row>
    <row r="354" spans="1:10">
      <c r="A354" s="314" t="s">
        <v>2005</v>
      </c>
      <c r="B354" s="314" t="s">
        <v>2053</v>
      </c>
      <c r="C354" s="314" t="s">
        <v>2053</v>
      </c>
      <c r="D354" s="314" t="s">
        <v>2346</v>
      </c>
      <c r="E354" s="314">
        <v>65578041</v>
      </c>
      <c r="F354" s="315" t="s">
        <v>2347</v>
      </c>
      <c r="G354" s="316">
        <v>22430</v>
      </c>
      <c r="H354" s="316">
        <v>102958</v>
      </c>
      <c r="I354" s="316">
        <v>-80528</v>
      </c>
      <c r="J354" s="317">
        <v>18507</v>
      </c>
    </row>
    <row r="355" spans="1:10">
      <c r="A355" s="314" t="s">
        <v>2005</v>
      </c>
      <c r="B355" s="314" t="s">
        <v>2053</v>
      </c>
      <c r="C355" s="314" t="s">
        <v>2053</v>
      </c>
      <c r="D355" s="314" t="s">
        <v>2377</v>
      </c>
      <c r="E355" s="314">
        <v>65578044</v>
      </c>
      <c r="F355" s="315" t="s">
        <v>1218</v>
      </c>
      <c r="G355" s="316">
        <v>160965</v>
      </c>
      <c r="H355" s="316">
        <v>261333</v>
      </c>
      <c r="I355" s="316">
        <v>-100368</v>
      </c>
      <c r="J355" s="317">
        <v>45669</v>
      </c>
    </row>
    <row r="356" spans="1:10">
      <c r="A356" s="314" t="s">
        <v>2005</v>
      </c>
      <c r="B356" s="314" t="s">
        <v>2053</v>
      </c>
      <c r="C356" s="314" t="s">
        <v>2053</v>
      </c>
      <c r="D356" s="314" t="s">
        <v>2378</v>
      </c>
      <c r="E356" s="314">
        <v>65578045</v>
      </c>
      <c r="F356" s="315" t="s">
        <v>1220</v>
      </c>
      <c r="G356" s="316">
        <v>485199</v>
      </c>
      <c r="H356" s="316">
        <v>564538</v>
      </c>
      <c r="I356" s="316">
        <v>-79339</v>
      </c>
      <c r="J356" s="317">
        <v>276607</v>
      </c>
    </row>
    <row r="357" spans="1:10">
      <c r="A357" s="314" t="s">
        <v>2005</v>
      </c>
      <c r="B357" s="314" t="s">
        <v>2053</v>
      </c>
      <c r="C357" s="314" t="s">
        <v>2053</v>
      </c>
      <c r="D357" s="314" t="s">
        <v>2379</v>
      </c>
      <c r="E357" s="314">
        <v>65578046</v>
      </c>
      <c r="F357" s="315" t="s">
        <v>2380</v>
      </c>
      <c r="G357" s="316">
        <v>1843194</v>
      </c>
      <c r="H357" s="316">
        <v>3117304</v>
      </c>
      <c r="I357" s="316">
        <v>-1274110</v>
      </c>
      <c r="J357" s="317">
        <v>2560294</v>
      </c>
    </row>
    <row r="358" spans="1:10">
      <c r="A358" s="314" t="s">
        <v>2005</v>
      </c>
      <c r="B358" s="314" t="s">
        <v>2053</v>
      </c>
      <c r="C358" s="314" t="s">
        <v>2053</v>
      </c>
      <c r="D358" s="314" t="s">
        <v>2381</v>
      </c>
      <c r="E358" s="314">
        <v>65578047</v>
      </c>
      <c r="F358" s="315" t="s">
        <v>1223</v>
      </c>
      <c r="G358" s="316">
        <v>329161</v>
      </c>
      <c r="H358" s="316">
        <v>397485</v>
      </c>
      <c r="I358" s="316">
        <v>-68324</v>
      </c>
      <c r="J358" s="317">
        <v>334525</v>
      </c>
    </row>
    <row r="359" spans="1:10">
      <c r="A359" s="314" t="s">
        <v>2005</v>
      </c>
      <c r="B359" s="314" t="s">
        <v>2053</v>
      </c>
      <c r="C359" s="314" t="s">
        <v>2053</v>
      </c>
      <c r="D359" s="314" t="s">
        <v>2382</v>
      </c>
      <c r="E359" s="314">
        <v>65578048</v>
      </c>
      <c r="F359" s="315" t="s">
        <v>2383</v>
      </c>
      <c r="G359" s="316">
        <v>136920</v>
      </c>
      <c r="H359" s="316">
        <v>242867</v>
      </c>
      <c r="I359" s="316">
        <v>-105947</v>
      </c>
      <c r="J359" s="317">
        <v>63313</v>
      </c>
    </row>
    <row r="360" spans="1:10">
      <c r="A360" s="314" t="s">
        <v>2005</v>
      </c>
      <c r="B360" s="314" t="s">
        <v>2053</v>
      </c>
      <c r="C360" s="314" t="s">
        <v>2053</v>
      </c>
      <c r="D360" s="314" t="s">
        <v>2384</v>
      </c>
      <c r="E360" s="314">
        <v>65578998</v>
      </c>
      <c r="F360" s="315" t="s">
        <v>1226</v>
      </c>
      <c r="G360" s="316">
        <v>37950</v>
      </c>
      <c r="H360" s="316">
        <v>166769</v>
      </c>
      <c r="I360" s="316">
        <v>-128819</v>
      </c>
      <c r="J360" s="317">
        <v>469479</v>
      </c>
    </row>
    <row r="361" spans="1:10">
      <c r="A361" s="314" t="s">
        <v>2005</v>
      </c>
      <c r="B361" s="314" t="s">
        <v>2053</v>
      </c>
      <c r="C361" s="314" t="s">
        <v>2053</v>
      </c>
      <c r="D361" s="314" t="s">
        <v>2385</v>
      </c>
      <c r="E361" s="314">
        <v>65578999</v>
      </c>
      <c r="F361" s="315" t="s">
        <v>1228</v>
      </c>
      <c r="G361" s="316">
        <v>267472</v>
      </c>
      <c r="H361" s="316">
        <v>388731</v>
      </c>
      <c r="I361" s="316">
        <v>-121259</v>
      </c>
      <c r="J361" s="317">
        <v>190440</v>
      </c>
    </row>
    <row r="362" spans="1:10">
      <c r="A362" s="314" t="s">
        <v>2005</v>
      </c>
      <c r="B362" s="314" t="s">
        <v>2053</v>
      </c>
      <c r="C362" s="314" t="s">
        <v>2005</v>
      </c>
      <c r="D362" s="314" t="s">
        <v>2382</v>
      </c>
      <c r="E362" s="314">
        <v>65678048</v>
      </c>
      <c r="F362" s="315" t="s">
        <v>2383</v>
      </c>
      <c r="G362" s="316">
        <v>43300</v>
      </c>
      <c r="H362" s="316">
        <v>15815</v>
      </c>
      <c r="I362" s="316">
        <v>27485</v>
      </c>
      <c r="J362" s="317">
        <v>167320</v>
      </c>
    </row>
    <row r="363" spans="1:10">
      <c r="A363" s="314" t="s">
        <v>2005</v>
      </c>
      <c r="B363" s="314" t="s">
        <v>2053</v>
      </c>
      <c r="C363" s="314" t="s">
        <v>2005</v>
      </c>
      <c r="D363" s="314" t="s">
        <v>2386</v>
      </c>
      <c r="E363" s="314">
        <v>65678091</v>
      </c>
      <c r="F363" s="315" t="s">
        <v>2387</v>
      </c>
      <c r="G363" s="316">
        <v>596900</v>
      </c>
      <c r="H363" s="316">
        <v>1050857</v>
      </c>
      <c r="I363" s="316">
        <v>-453957</v>
      </c>
      <c r="J363" s="317">
        <v>1101954</v>
      </c>
    </row>
    <row r="364" spans="1:10">
      <c r="A364" s="314" t="s">
        <v>2005</v>
      </c>
      <c r="B364" s="314" t="s">
        <v>2053</v>
      </c>
      <c r="C364" s="314" t="s">
        <v>2005</v>
      </c>
      <c r="D364" s="314" t="s">
        <v>2388</v>
      </c>
      <c r="E364" s="314">
        <v>65678092</v>
      </c>
      <c r="F364" s="315" t="s">
        <v>2389</v>
      </c>
      <c r="G364" s="316">
        <v>190832</v>
      </c>
      <c r="H364" s="316">
        <v>282013</v>
      </c>
      <c r="I364" s="316">
        <v>-91181</v>
      </c>
      <c r="J364" s="317">
        <v>166524</v>
      </c>
    </row>
    <row r="365" spans="1:10">
      <c r="A365" s="314" t="s">
        <v>2005</v>
      </c>
      <c r="B365" s="314" t="s">
        <v>2053</v>
      </c>
      <c r="C365" s="314" t="s">
        <v>2005</v>
      </c>
      <c r="D365" s="314" t="s">
        <v>2390</v>
      </c>
      <c r="E365" s="314">
        <v>65678093</v>
      </c>
      <c r="F365" s="315" t="s">
        <v>2391</v>
      </c>
      <c r="G365" s="316">
        <v>115000</v>
      </c>
      <c r="H365" s="316">
        <v>130287</v>
      </c>
      <c r="I365" s="316">
        <v>-15287</v>
      </c>
      <c r="J365" s="317">
        <v>301440</v>
      </c>
    </row>
    <row r="366" spans="1:10">
      <c r="A366" s="314" t="s">
        <v>2005</v>
      </c>
      <c r="B366" s="314" t="s">
        <v>2053</v>
      </c>
      <c r="C366" s="314" t="s">
        <v>2005</v>
      </c>
      <c r="D366" s="314" t="s">
        <v>2392</v>
      </c>
      <c r="E366" s="314">
        <v>65678094</v>
      </c>
      <c r="F366" s="315" t="s">
        <v>2393</v>
      </c>
      <c r="G366" s="316">
        <v>862500</v>
      </c>
      <c r="H366" s="316">
        <v>2004312</v>
      </c>
      <c r="I366" s="316">
        <v>-1141812</v>
      </c>
      <c r="J366" s="317">
        <v>1759357</v>
      </c>
    </row>
    <row r="367" spans="1:10">
      <c r="A367" s="314" t="s">
        <v>2005</v>
      </c>
      <c r="B367" s="314" t="s">
        <v>2053</v>
      </c>
      <c r="C367" s="314" t="s">
        <v>2005</v>
      </c>
      <c r="D367" s="314" t="s">
        <v>2394</v>
      </c>
      <c r="E367" s="314">
        <v>65678111</v>
      </c>
      <c r="F367" s="315" t="s">
        <v>2395</v>
      </c>
      <c r="G367" s="316">
        <v>199648</v>
      </c>
      <c r="H367" s="316">
        <v>309875</v>
      </c>
      <c r="I367" s="316">
        <v>-110227</v>
      </c>
      <c r="J367" s="317">
        <v>285164</v>
      </c>
    </row>
    <row r="368" spans="1:10">
      <c r="A368" s="314" t="s">
        <v>2005</v>
      </c>
      <c r="B368" s="314" t="s">
        <v>2053</v>
      </c>
      <c r="C368" s="314" t="s">
        <v>2005</v>
      </c>
      <c r="D368" s="314" t="s">
        <v>2396</v>
      </c>
      <c r="E368" s="314">
        <v>65678112</v>
      </c>
      <c r="F368" s="315" t="s">
        <v>1239</v>
      </c>
      <c r="G368" s="316">
        <v>10350</v>
      </c>
      <c r="H368" s="313"/>
      <c r="I368" s="316">
        <v>10350</v>
      </c>
      <c r="J368" s="313"/>
    </row>
    <row r="369" spans="1:10">
      <c r="A369" s="314" t="s">
        <v>2005</v>
      </c>
      <c r="B369" s="314" t="s">
        <v>2053</v>
      </c>
      <c r="C369" s="314" t="s">
        <v>2005</v>
      </c>
      <c r="D369" s="314" t="s">
        <v>2384</v>
      </c>
      <c r="E369" s="314">
        <v>65678998</v>
      </c>
      <c r="F369" s="315" t="s">
        <v>1226</v>
      </c>
      <c r="G369" s="316">
        <v>202100</v>
      </c>
      <c r="H369" s="316">
        <v>64343</v>
      </c>
      <c r="I369" s="316">
        <v>137757</v>
      </c>
      <c r="J369" s="317">
        <v>399557</v>
      </c>
    </row>
    <row r="370" spans="1:10">
      <c r="A370" s="314" t="s">
        <v>2005</v>
      </c>
      <c r="B370" s="314" t="s">
        <v>2053</v>
      </c>
      <c r="C370" s="314" t="s">
        <v>2005</v>
      </c>
      <c r="D370" s="314" t="s">
        <v>2385</v>
      </c>
      <c r="E370" s="314">
        <v>65678999</v>
      </c>
      <c r="F370" s="315" t="s">
        <v>1228</v>
      </c>
      <c r="G370" s="316">
        <v>624804</v>
      </c>
      <c r="H370" s="316">
        <v>1395227</v>
      </c>
      <c r="I370" s="316">
        <v>-770423</v>
      </c>
      <c r="J370" s="317">
        <v>500985</v>
      </c>
    </row>
    <row r="371" spans="1:10">
      <c r="A371" s="314" t="s">
        <v>2005</v>
      </c>
      <c r="B371" s="314" t="s">
        <v>2005</v>
      </c>
      <c r="C371" s="314" t="s">
        <v>2006</v>
      </c>
      <c r="D371" s="314" t="s">
        <v>2085</v>
      </c>
      <c r="E371" s="314">
        <v>66163014</v>
      </c>
      <c r="F371" s="315" t="s">
        <v>798</v>
      </c>
      <c r="G371" s="316">
        <v>18605400</v>
      </c>
      <c r="H371" s="316">
        <v>18605400</v>
      </c>
      <c r="I371" s="316">
        <v>0</v>
      </c>
      <c r="J371" s="317">
        <v>19359481</v>
      </c>
    </row>
    <row r="372" spans="1:10">
      <c r="A372" s="314" t="s">
        <v>2005</v>
      </c>
      <c r="B372" s="314" t="s">
        <v>2005</v>
      </c>
      <c r="C372" s="314" t="s">
        <v>2006</v>
      </c>
      <c r="D372" s="314" t="s">
        <v>2397</v>
      </c>
      <c r="E372" s="314">
        <v>66181901</v>
      </c>
      <c r="F372" s="315" t="s">
        <v>2398</v>
      </c>
      <c r="G372" s="316">
        <v>500330229</v>
      </c>
      <c r="H372" s="316">
        <v>485048614</v>
      </c>
      <c r="I372" s="316">
        <v>15281615</v>
      </c>
      <c r="J372" s="317">
        <v>523459577</v>
      </c>
    </row>
    <row r="373" spans="1:10">
      <c r="A373" s="314" t="s">
        <v>2005</v>
      </c>
      <c r="B373" s="314" t="s">
        <v>2005</v>
      </c>
      <c r="C373" s="314" t="s">
        <v>2006</v>
      </c>
      <c r="D373" s="314" t="s">
        <v>2399</v>
      </c>
      <c r="E373" s="314">
        <v>66181902</v>
      </c>
      <c r="F373" s="315" t="s">
        <v>1246</v>
      </c>
      <c r="G373" s="313"/>
      <c r="H373" s="316">
        <v>105955</v>
      </c>
      <c r="I373" s="316">
        <v>-105955</v>
      </c>
      <c r="J373" s="317">
        <v>103622</v>
      </c>
    </row>
    <row r="374" spans="1:10">
      <c r="A374" s="314" t="s">
        <v>2005</v>
      </c>
      <c r="B374" s="314" t="s">
        <v>2078</v>
      </c>
      <c r="C374" s="314" t="s">
        <v>2051</v>
      </c>
      <c r="D374" s="314" t="s">
        <v>2400</v>
      </c>
      <c r="E374" s="314">
        <v>67380017</v>
      </c>
      <c r="F374" s="315" t="s">
        <v>2401</v>
      </c>
      <c r="G374" s="316">
        <v>56387345</v>
      </c>
      <c r="H374" s="316">
        <v>84071959</v>
      </c>
      <c r="I374" s="316">
        <v>-27684614</v>
      </c>
      <c r="J374" s="317">
        <v>51278027</v>
      </c>
    </row>
    <row r="375" spans="1:10">
      <c r="A375" s="314" t="s">
        <v>2005</v>
      </c>
      <c r="B375" s="314" t="s">
        <v>2078</v>
      </c>
      <c r="C375" s="314" t="s">
        <v>2051</v>
      </c>
      <c r="D375" s="314" t="s">
        <v>2402</v>
      </c>
      <c r="E375" s="314">
        <v>67380021</v>
      </c>
      <c r="F375" s="315" t="s">
        <v>1255</v>
      </c>
      <c r="G375" s="316">
        <v>18607</v>
      </c>
      <c r="H375" s="316">
        <v>5483</v>
      </c>
      <c r="I375" s="316">
        <v>13124</v>
      </c>
      <c r="J375" s="317">
        <v>14883</v>
      </c>
    </row>
    <row r="376" spans="1:10">
      <c r="A376" s="314" t="s">
        <v>2005</v>
      </c>
      <c r="B376" s="314" t="s">
        <v>2078</v>
      </c>
      <c r="C376" s="314" t="s">
        <v>2051</v>
      </c>
      <c r="D376" s="314" t="s">
        <v>2403</v>
      </c>
      <c r="E376" s="314">
        <v>67380023</v>
      </c>
      <c r="F376" s="315" t="s">
        <v>2404</v>
      </c>
      <c r="G376" s="316">
        <v>2672891</v>
      </c>
      <c r="H376" s="316">
        <v>2161487</v>
      </c>
      <c r="I376" s="316">
        <v>511404</v>
      </c>
      <c r="J376" s="317">
        <v>2585882</v>
      </c>
    </row>
    <row r="377" spans="1:10">
      <c r="A377" s="314" t="s">
        <v>2005</v>
      </c>
      <c r="B377" s="314" t="s">
        <v>2078</v>
      </c>
      <c r="C377" s="314" t="s">
        <v>2051</v>
      </c>
      <c r="D377" s="314" t="s">
        <v>2405</v>
      </c>
      <c r="E377" s="314">
        <v>67380024</v>
      </c>
      <c r="F377" s="315" t="s">
        <v>2406</v>
      </c>
      <c r="G377" s="316">
        <v>765674</v>
      </c>
      <c r="H377" s="316">
        <v>608280</v>
      </c>
      <c r="I377" s="316">
        <v>157394</v>
      </c>
      <c r="J377" s="317">
        <v>719673</v>
      </c>
    </row>
    <row r="378" spans="1:10">
      <c r="A378" s="314" t="s">
        <v>2005</v>
      </c>
      <c r="B378" s="314" t="s">
        <v>2078</v>
      </c>
      <c r="C378" s="314" t="s">
        <v>2051</v>
      </c>
      <c r="D378" s="314" t="s">
        <v>2407</v>
      </c>
      <c r="E378" s="314">
        <v>67380025</v>
      </c>
      <c r="F378" s="315" t="s">
        <v>2408</v>
      </c>
      <c r="G378" s="316">
        <v>3947952</v>
      </c>
      <c r="H378" s="316">
        <v>3927548</v>
      </c>
      <c r="I378" s="316">
        <v>20404</v>
      </c>
      <c r="J378" s="317">
        <v>3856745</v>
      </c>
    </row>
    <row r="379" spans="1:10">
      <c r="A379" s="314" t="s">
        <v>2005</v>
      </c>
      <c r="B379" s="314" t="s">
        <v>2078</v>
      </c>
      <c r="C379" s="314" t="s">
        <v>2051</v>
      </c>
      <c r="D379" s="314" t="s">
        <v>2409</v>
      </c>
      <c r="E379" s="314">
        <v>67380029</v>
      </c>
      <c r="F379" s="315" t="s">
        <v>1267</v>
      </c>
      <c r="G379" s="316">
        <v>94940000</v>
      </c>
      <c r="H379" s="316">
        <v>96589123</v>
      </c>
      <c r="I379" s="316">
        <v>-1649123</v>
      </c>
      <c r="J379" s="317">
        <v>96589123</v>
      </c>
    </row>
    <row r="380" spans="1:10">
      <c r="A380" s="314" t="s">
        <v>2005</v>
      </c>
      <c r="B380" s="314" t="s">
        <v>2078</v>
      </c>
      <c r="C380" s="314" t="s">
        <v>2051</v>
      </c>
      <c r="D380" s="314" t="s">
        <v>2410</v>
      </c>
      <c r="E380" s="314">
        <v>67380035</v>
      </c>
      <c r="F380" s="315" t="s">
        <v>1269</v>
      </c>
      <c r="G380" s="316">
        <v>158945247</v>
      </c>
      <c r="H380" s="316">
        <v>189376080</v>
      </c>
      <c r="I380" s="316">
        <v>-30430833</v>
      </c>
      <c r="J380" s="317">
        <v>139684644</v>
      </c>
    </row>
    <row r="381" spans="1:10">
      <c r="A381" s="314" t="s">
        <v>2005</v>
      </c>
      <c r="B381" s="314" t="s">
        <v>2078</v>
      </c>
      <c r="C381" s="314" t="s">
        <v>2051</v>
      </c>
      <c r="D381" s="314" t="s">
        <v>2411</v>
      </c>
      <c r="E381" s="314">
        <v>67380036</v>
      </c>
      <c r="F381" s="315" t="s">
        <v>2412</v>
      </c>
      <c r="G381" s="313"/>
      <c r="H381" s="316">
        <v>8418222</v>
      </c>
      <c r="I381" s="316">
        <v>-8418222</v>
      </c>
      <c r="J381" s="313"/>
    </row>
    <row r="382" spans="1:10">
      <c r="A382" s="314" t="s">
        <v>2005</v>
      </c>
      <c r="B382" s="314" t="s">
        <v>2078</v>
      </c>
      <c r="C382" s="314" t="s">
        <v>2051</v>
      </c>
      <c r="D382" s="314" t="s">
        <v>2413</v>
      </c>
      <c r="E382" s="314">
        <v>67380043</v>
      </c>
      <c r="F382" s="315" t="s">
        <v>2414</v>
      </c>
      <c r="G382" s="316">
        <v>87318678</v>
      </c>
      <c r="H382" s="313"/>
      <c r="I382" s="316">
        <v>87318678</v>
      </c>
      <c r="J382" s="313"/>
    </row>
    <row r="383" spans="1:10">
      <c r="A383" s="314" t="s">
        <v>2005</v>
      </c>
      <c r="B383" s="314" t="s">
        <v>2078</v>
      </c>
      <c r="C383" s="314" t="s">
        <v>2052</v>
      </c>
      <c r="D383" s="314" t="s">
        <v>2415</v>
      </c>
      <c r="E383" s="314">
        <v>67480011</v>
      </c>
      <c r="F383" s="315" t="s">
        <v>1272</v>
      </c>
      <c r="G383" s="316">
        <v>98727222</v>
      </c>
      <c r="H383" s="316">
        <v>113425000</v>
      </c>
      <c r="I383" s="316">
        <v>-14697778</v>
      </c>
      <c r="J383" s="317">
        <v>94444028</v>
      </c>
    </row>
    <row r="384" spans="1:10">
      <c r="A384" s="314" t="s">
        <v>2005</v>
      </c>
      <c r="B384" s="314" t="s">
        <v>2078</v>
      </c>
      <c r="C384" s="314" t="s">
        <v>2052</v>
      </c>
      <c r="D384" s="314" t="s">
        <v>2416</v>
      </c>
      <c r="E384" s="314">
        <v>67480012</v>
      </c>
      <c r="F384" s="315" t="s">
        <v>1274</v>
      </c>
      <c r="G384" s="316">
        <v>55880000</v>
      </c>
      <c r="H384" s="316">
        <v>76016891</v>
      </c>
      <c r="I384" s="316">
        <v>-20136891</v>
      </c>
      <c r="J384" s="317">
        <v>50383303</v>
      </c>
    </row>
    <row r="385" spans="1:10">
      <c r="A385" s="314" t="s">
        <v>2005</v>
      </c>
      <c r="B385" s="314" t="s">
        <v>2078</v>
      </c>
      <c r="C385" s="314" t="s">
        <v>2052</v>
      </c>
      <c r="D385" s="314" t="s">
        <v>2417</v>
      </c>
      <c r="E385" s="314">
        <v>67480014</v>
      </c>
      <c r="F385" s="315" t="s">
        <v>1278</v>
      </c>
      <c r="G385" s="316">
        <v>2670300</v>
      </c>
      <c r="H385" s="316">
        <v>4618702</v>
      </c>
      <c r="I385" s="316">
        <v>-1948402</v>
      </c>
      <c r="J385" s="317">
        <v>2980234</v>
      </c>
    </row>
    <row r="386" spans="1:10">
      <c r="A386" s="314" t="s">
        <v>2005</v>
      </c>
      <c r="B386" s="314" t="s">
        <v>2078</v>
      </c>
      <c r="C386" s="314" t="s">
        <v>2052</v>
      </c>
      <c r="D386" s="314" t="s">
        <v>2418</v>
      </c>
      <c r="E386" s="314">
        <v>67480016</v>
      </c>
      <c r="F386" s="315" t="s">
        <v>1280</v>
      </c>
      <c r="G386" s="316">
        <v>40261711</v>
      </c>
      <c r="H386" s="316">
        <v>39381526</v>
      </c>
      <c r="I386" s="316">
        <v>880185</v>
      </c>
      <c r="J386" s="317">
        <v>36681588</v>
      </c>
    </row>
    <row r="387" spans="1:10">
      <c r="A387" s="314" t="s">
        <v>2005</v>
      </c>
      <c r="B387" s="314" t="s">
        <v>2078</v>
      </c>
      <c r="C387" s="314" t="s">
        <v>2053</v>
      </c>
      <c r="D387" s="314" t="s">
        <v>2419</v>
      </c>
      <c r="E387" s="314">
        <v>67581031</v>
      </c>
      <c r="F387" s="315" t="s">
        <v>2420</v>
      </c>
      <c r="G387" s="316">
        <v>10000000</v>
      </c>
      <c r="H387" s="316">
        <v>9558520</v>
      </c>
      <c r="I387" s="316">
        <v>441480</v>
      </c>
      <c r="J387" s="317">
        <v>7999885</v>
      </c>
    </row>
    <row r="388" spans="1:10">
      <c r="A388" s="314" t="s">
        <v>2005</v>
      </c>
      <c r="B388" s="314" t="s">
        <v>2078</v>
      </c>
      <c r="C388" s="314" t="s">
        <v>2053</v>
      </c>
      <c r="D388" s="314" t="s">
        <v>2421</v>
      </c>
      <c r="E388" s="314">
        <v>67581032</v>
      </c>
      <c r="F388" s="315" t="s">
        <v>2422</v>
      </c>
      <c r="G388" s="316">
        <v>26342567</v>
      </c>
      <c r="H388" s="316">
        <v>26784047</v>
      </c>
      <c r="I388" s="316">
        <v>-441480</v>
      </c>
      <c r="J388" s="317">
        <v>26272915</v>
      </c>
    </row>
    <row r="389" spans="1:10">
      <c r="A389" s="314" t="s">
        <v>2005</v>
      </c>
      <c r="B389" s="314" t="s">
        <v>2078</v>
      </c>
      <c r="C389" s="314" t="s">
        <v>2078</v>
      </c>
      <c r="D389" s="314" t="s">
        <v>2423</v>
      </c>
      <c r="E389" s="314">
        <v>67781011</v>
      </c>
      <c r="F389" s="315" t="s">
        <v>2424</v>
      </c>
      <c r="G389" s="313"/>
      <c r="H389" s="316">
        <v>865720</v>
      </c>
      <c r="I389" s="316">
        <v>-865720</v>
      </c>
      <c r="J389" s="313"/>
    </row>
    <row r="390" spans="1:10">
      <c r="A390" s="314" t="s">
        <v>2005</v>
      </c>
      <c r="B390" s="314" t="s">
        <v>2078</v>
      </c>
      <c r="C390" s="314" t="s">
        <v>2078</v>
      </c>
      <c r="D390" s="314" t="s">
        <v>2425</v>
      </c>
      <c r="E390" s="314">
        <v>67781012</v>
      </c>
      <c r="F390" s="315" t="s">
        <v>1288</v>
      </c>
      <c r="G390" s="316">
        <v>1475500</v>
      </c>
      <c r="H390" s="316">
        <v>1508915</v>
      </c>
      <c r="I390" s="316">
        <v>-33415</v>
      </c>
      <c r="J390" s="317">
        <v>359500</v>
      </c>
    </row>
    <row r="391" spans="1:10">
      <c r="A391" s="314" t="s">
        <v>2005</v>
      </c>
      <c r="B391" s="314" t="s">
        <v>2078</v>
      </c>
      <c r="C391" s="314" t="s">
        <v>2078</v>
      </c>
      <c r="D391" s="314" t="s">
        <v>2426</v>
      </c>
      <c r="E391" s="314">
        <v>67781013</v>
      </c>
      <c r="F391" s="315" t="s">
        <v>1290</v>
      </c>
      <c r="G391" s="316">
        <v>2084059</v>
      </c>
      <c r="H391" s="316">
        <v>1673747</v>
      </c>
      <c r="I391" s="316">
        <v>410312</v>
      </c>
      <c r="J391" s="317">
        <v>2085458</v>
      </c>
    </row>
    <row r="392" spans="1:10">
      <c r="A392" s="314" t="s">
        <v>2005</v>
      </c>
      <c r="B392" s="314" t="s">
        <v>2078</v>
      </c>
      <c r="C392" s="314" t="s">
        <v>2078</v>
      </c>
      <c r="D392" s="314" t="s">
        <v>2427</v>
      </c>
      <c r="E392" s="314">
        <v>67781014</v>
      </c>
      <c r="F392" s="315" t="s">
        <v>1292</v>
      </c>
      <c r="G392" s="316">
        <v>8600</v>
      </c>
      <c r="H392" s="316">
        <v>20000</v>
      </c>
      <c r="I392" s="316">
        <v>-11400</v>
      </c>
      <c r="J392" s="317">
        <v>10000</v>
      </c>
    </row>
    <row r="393" spans="1:10">
      <c r="A393" s="314" t="s">
        <v>2005</v>
      </c>
      <c r="B393" s="314" t="s">
        <v>2078</v>
      </c>
      <c r="C393" s="314" t="s">
        <v>2078</v>
      </c>
      <c r="D393" s="314" t="s">
        <v>2428</v>
      </c>
      <c r="E393" s="314">
        <v>67781015</v>
      </c>
      <c r="F393" s="315" t="s">
        <v>2429</v>
      </c>
      <c r="G393" s="316">
        <v>200000</v>
      </c>
      <c r="H393" s="316">
        <v>200000</v>
      </c>
      <c r="I393" s="316">
        <v>0</v>
      </c>
      <c r="J393" s="317">
        <v>200000</v>
      </c>
    </row>
    <row r="394" spans="1:10">
      <c r="A394" s="314" t="s">
        <v>2005</v>
      </c>
      <c r="B394" s="314" t="s">
        <v>2078</v>
      </c>
      <c r="C394" s="314" t="s">
        <v>2078</v>
      </c>
      <c r="D394" s="314" t="s">
        <v>2430</v>
      </c>
      <c r="E394" s="314">
        <v>67781017</v>
      </c>
      <c r="F394" s="315" t="s">
        <v>1296</v>
      </c>
      <c r="G394" s="316">
        <v>18095643</v>
      </c>
      <c r="H394" s="316">
        <v>16747330</v>
      </c>
      <c r="I394" s="316">
        <v>1348313</v>
      </c>
      <c r="J394" s="317">
        <v>16384918</v>
      </c>
    </row>
    <row r="395" spans="1:10">
      <c r="A395" s="314" t="s">
        <v>2005</v>
      </c>
      <c r="B395" s="314" t="s">
        <v>2078</v>
      </c>
      <c r="C395" s="314" t="s">
        <v>2078</v>
      </c>
      <c r="D395" s="314" t="s">
        <v>2431</v>
      </c>
      <c r="E395" s="314">
        <v>67781018</v>
      </c>
      <c r="F395" s="315" t="s">
        <v>2432</v>
      </c>
      <c r="G395" s="316">
        <v>128000000</v>
      </c>
      <c r="H395" s="316">
        <v>109397760</v>
      </c>
      <c r="I395" s="316">
        <v>18602240</v>
      </c>
      <c r="J395" s="317">
        <v>109174680</v>
      </c>
    </row>
    <row r="396" spans="1:10">
      <c r="A396" s="314" t="s">
        <v>2005</v>
      </c>
      <c r="B396" s="314" t="s">
        <v>2078</v>
      </c>
      <c r="C396" s="314" t="s">
        <v>2078</v>
      </c>
      <c r="D396" s="314" t="s">
        <v>2433</v>
      </c>
      <c r="E396" s="314">
        <v>67781019</v>
      </c>
      <c r="F396" s="315" t="s">
        <v>2434</v>
      </c>
      <c r="G396" s="316">
        <v>132000000</v>
      </c>
      <c r="H396" s="316">
        <v>125856949</v>
      </c>
      <c r="I396" s="316">
        <v>6143051</v>
      </c>
      <c r="J396" s="317">
        <v>116404639</v>
      </c>
    </row>
    <row r="397" spans="1:10">
      <c r="A397" s="314" t="s">
        <v>2005</v>
      </c>
      <c r="B397" s="314" t="s">
        <v>2078</v>
      </c>
      <c r="C397" s="314" t="s">
        <v>2078</v>
      </c>
      <c r="D397" s="314" t="s">
        <v>2435</v>
      </c>
      <c r="E397" s="314">
        <v>67781023</v>
      </c>
      <c r="F397" s="315" t="s">
        <v>1302</v>
      </c>
      <c r="G397" s="316">
        <v>394468</v>
      </c>
      <c r="H397" s="316">
        <v>436879</v>
      </c>
      <c r="I397" s="316">
        <v>-42411</v>
      </c>
      <c r="J397" s="317">
        <v>405683</v>
      </c>
    </row>
    <row r="398" spans="1:10">
      <c r="A398" s="314" t="s">
        <v>2005</v>
      </c>
      <c r="B398" s="314" t="s">
        <v>2078</v>
      </c>
      <c r="C398" s="314" t="s">
        <v>2078</v>
      </c>
      <c r="D398" s="314" t="s">
        <v>2436</v>
      </c>
      <c r="E398" s="314">
        <v>67781024</v>
      </c>
      <c r="F398" s="315" t="s">
        <v>1304</v>
      </c>
      <c r="G398" s="316">
        <v>609889</v>
      </c>
      <c r="H398" s="316">
        <v>745973</v>
      </c>
      <c r="I398" s="316">
        <v>-136084</v>
      </c>
      <c r="J398" s="317">
        <v>645919</v>
      </c>
    </row>
    <row r="399" spans="1:10">
      <c r="A399" s="314" t="s">
        <v>2005</v>
      </c>
      <c r="B399" s="314" t="s">
        <v>2078</v>
      </c>
      <c r="C399" s="314" t="s">
        <v>2078</v>
      </c>
      <c r="D399" s="314" t="s">
        <v>2437</v>
      </c>
      <c r="E399" s="314">
        <v>67781999</v>
      </c>
      <c r="F399" s="315" t="s">
        <v>1305</v>
      </c>
      <c r="G399" s="316">
        <v>120000</v>
      </c>
      <c r="H399" s="316">
        <v>75000</v>
      </c>
      <c r="I399" s="316">
        <v>45000</v>
      </c>
      <c r="J399" s="317">
        <v>50000</v>
      </c>
    </row>
    <row r="400" spans="1:10">
      <c r="A400" s="314" t="s">
        <v>2005</v>
      </c>
      <c r="B400" s="314" t="s">
        <v>2078</v>
      </c>
      <c r="C400" s="314" t="s">
        <v>2093</v>
      </c>
      <c r="D400" s="314" t="s">
        <v>2438</v>
      </c>
      <c r="E400" s="314">
        <v>67881021</v>
      </c>
      <c r="F400" s="315" t="s">
        <v>1306</v>
      </c>
      <c r="G400" s="316">
        <v>40000</v>
      </c>
      <c r="H400" s="316">
        <v>19827</v>
      </c>
      <c r="I400" s="316">
        <v>20173</v>
      </c>
      <c r="J400" s="317">
        <v>28152</v>
      </c>
    </row>
    <row r="401" spans="1:10">
      <c r="A401" s="314" t="s">
        <v>2005</v>
      </c>
      <c r="B401" s="314" t="s">
        <v>2078</v>
      </c>
      <c r="C401" s="314" t="s">
        <v>2243</v>
      </c>
      <c r="D401" s="314" t="s">
        <v>2437</v>
      </c>
      <c r="E401" s="314">
        <v>67981999</v>
      </c>
      <c r="F401" s="315" t="s">
        <v>1305</v>
      </c>
      <c r="G401" s="316">
        <v>1813000</v>
      </c>
      <c r="H401" s="316">
        <v>1663361</v>
      </c>
      <c r="I401" s="316">
        <v>149639</v>
      </c>
      <c r="J401" s="317">
        <v>1545671</v>
      </c>
    </row>
    <row r="402" spans="1:10">
      <c r="A402" s="311"/>
      <c r="B402" s="311"/>
      <c r="C402" s="311"/>
      <c r="D402" s="311"/>
      <c r="E402" s="312"/>
      <c r="F402" s="311"/>
      <c r="G402" s="555">
        <v>3329193999</v>
      </c>
      <c r="H402" s="555">
        <v>3342993122</v>
      </c>
      <c r="I402" s="555">
        <v>-13799121</v>
      </c>
      <c r="J402" s="555">
        <v>3182364125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44A1-4C9D-44B5-8F90-69B9E6DF476B}">
  <dimension ref="A1:J23"/>
  <sheetViews>
    <sheetView rightToLeft="1" view="pageBreakPreview" zoomScaleNormal="100" zoomScaleSheetLayoutView="100" workbookViewId="0">
      <selection sqref="A1:E1"/>
    </sheetView>
  </sheetViews>
  <sheetFormatPr defaultColWidth="9.140625" defaultRowHeight="21.75" customHeight="1"/>
  <cols>
    <col min="1" max="1" width="31.28515625" style="401" customWidth="1"/>
    <col min="2" max="3" width="15" style="90" bestFit="1" customWidth="1"/>
    <col min="4" max="4" width="10.42578125" style="131" customWidth="1"/>
    <col min="5" max="5" width="14.7109375" style="90" customWidth="1"/>
    <col min="6" max="6" width="112.85546875" style="463" customWidth="1"/>
    <col min="7" max="7" width="9.140625" style="401"/>
    <col min="8" max="8" width="12.85546875" style="401" bestFit="1" customWidth="1"/>
    <col min="9" max="9" width="12" style="401" bestFit="1" customWidth="1"/>
    <col min="10" max="10" width="12.85546875" style="401" bestFit="1" customWidth="1"/>
    <col min="11" max="16384" width="9.140625" style="401"/>
  </cols>
  <sheetData>
    <row r="1" spans="1:10" s="400" customFormat="1" ht="30.95" customHeight="1">
      <c r="A1" s="742" t="s">
        <v>2439</v>
      </c>
      <c r="B1" s="742"/>
      <c r="C1" s="742"/>
      <c r="D1" s="742"/>
      <c r="E1" s="742"/>
    </row>
    <row r="2" spans="1:10" ht="21.6" customHeight="1">
      <c r="A2" s="763"/>
      <c r="B2" s="763"/>
      <c r="C2" s="763"/>
      <c r="D2" s="763"/>
      <c r="E2" s="764" t="s">
        <v>1406</v>
      </c>
    </row>
    <row r="3" spans="1:10" ht="18" customHeight="1">
      <c r="A3" s="765" t="s">
        <v>451</v>
      </c>
      <c r="B3" s="766">
        <v>2023</v>
      </c>
      <c r="C3" s="766"/>
      <c r="D3" s="766"/>
      <c r="E3" s="767" t="s">
        <v>2578</v>
      </c>
    </row>
    <row r="4" spans="1:10" s="402" customFormat="1" ht="36" customHeight="1">
      <c r="A4" s="768"/>
      <c r="B4" s="769" t="s">
        <v>1408</v>
      </c>
      <c r="C4" s="769" t="s">
        <v>2440</v>
      </c>
      <c r="D4" s="770" t="s">
        <v>2441</v>
      </c>
      <c r="E4" s="771"/>
      <c r="F4" s="464"/>
    </row>
    <row r="5" spans="1:10" s="404" customFormat="1" ht="19.149999999999999" customHeight="1">
      <c r="A5" s="707" t="s">
        <v>2442</v>
      </c>
      <c r="B5" s="422">
        <v>343889414</v>
      </c>
      <c r="C5" s="422">
        <v>393044826</v>
      </c>
      <c r="D5" s="708">
        <f t="shared" ref="D5:D9" si="0">C5/B5*100</f>
        <v>114.29395904579953</v>
      </c>
      <c r="E5" s="422">
        <v>154433315</v>
      </c>
      <c r="F5" s="465"/>
    </row>
    <row r="6" spans="1:10" s="405" customFormat="1" ht="19.149999999999999" customHeight="1">
      <c r="A6" s="772" t="s">
        <v>2443</v>
      </c>
      <c r="B6" s="422">
        <v>14966013</v>
      </c>
      <c r="C6" s="422">
        <v>13305216</v>
      </c>
      <c r="D6" s="708">
        <f t="shared" si="0"/>
        <v>88.902876136750649</v>
      </c>
      <c r="E6" s="422">
        <v>14523968</v>
      </c>
      <c r="F6" s="431"/>
      <c r="H6" s="406"/>
    </row>
    <row r="7" spans="1:10" s="405" customFormat="1" ht="19.149999999999999" customHeight="1">
      <c r="A7" s="773" t="s">
        <v>1398</v>
      </c>
      <c r="B7" s="422">
        <v>128000000</v>
      </c>
      <c r="C7" s="422">
        <v>141787974</v>
      </c>
      <c r="D7" s="708">
        <f t="shared" si="0"/>
        <v>110.7718546875</v>
      </c>
      <c r="E7" s="422">
        <v>139273379</v>
      </c>
      <c r="F7" s="182"/>
    </row>
    <row r="8" spans="1:10" s="405" customFormat="1" ht="19.149999999999999" customHeight="1">
      <c r="A8" s="707" t="s">
        <v>1388</v>
      </c>
      <c r="B8" s="422">
        <v>35904000</v>
      </c>
      <c r="C8" s="422">
        <v>48677744</v>
      </c>
      <c r="D8" s="708">
        <f t="shared" si="0"/>
        <v>135.57749554367203</v>
      </c>
      <c r="E8" s="422">
        <v>46333816</v>
      </c>
      <c r="F8" s="182"/>
    </row>
    <row r="9" spans="1:10" s="405" customFormat="1" ht="19.149999999999999" customHeight="1">
      <c r="A9" s="773" t="s">
        <v>1714</v>
      </c>
      <c r="B9" s="422">
        <v>21000000</v>
      </c>
      <c r="C9" s="422">
        <v>20562088</v>
      </c>
      <c r="D9" s="708">
        <f t="shared" si="0"/>
        <v>97.914704761904758</v>
      </c>
      <c r="E9" s="422">
        <v>20643624</v>
      </c>
      <c r="F9" s="466"/>
    </row>
    <row r="10" spans="1:10" s="405" customFormat="1" ht="19.149999999999999" customHeight="1">
      <c r="A10" s="773" t="s">
        <v>1716</v>
      </c>
      <c r="B10" s="774">
        <v>0</v>
      </c>
      <c r="C10" s="422">
        <v>678885</v>
      </c>
      <c r="D10" s="775" t="s">
        <v>2494</v>
      </c>
      <c r="E10" s="422">
        <v>1442518</v>
      </c>
      <c r="F10" s="466"/>
      <c r="J10" s="406"/>
    </row>
    <row r="11" spans="1:10" s="403" customFormat="1" ht="19.149999999999999" customHeight="1">
      <c r="A11" s="773" t="s">
        <v>2444</v>
      </c>
      <c r="B11" s="422">
        <v>21000000</v>
      </c>
      <c r="C11" s="422">
        <v>22093086</v>
      </c>
      <c r="D11" s="708">
        <f t="shared" ref="D11:D18" si="1">C11/B11*100</f>
        <v>105.20517142857142</v>
      </c>
      <c r="E11" s="422">
        <v>21129256</v>
      </c>
      <c r="F11" s="466"/>
    </row>
    <row r="12" spans="1:10" s="405" customFormat="1" ht="19.149999999999999" customHeight="1">
      <c r="A12" s="773" t="s">
        <v>2445</v>
      </c>
      <c r="B12" s="422">
        <v>21500000</v>
      </c>
      <c r="C12" s="422">
        <v>23785116</v>
      </c>
      <c r="D12" s="708">
        <f t="shared" si="1"/>
        <v>110.62844651162791</v>
      </c>
      <c r="E12" s="422">
        <v>23023325</v>
      </c>
      <c r="F12" s="466"/>
      <c r="H12" s="407"/>
      <c r="I12" s="91"/>
    </row>
    <row r="13" spans="1:10" s="403" customFormat="1" ht="19.149999999999999" customHeight="1">
      <c r="A13" s="707" t="s">
        <v>1998</v>
      </c>
      <c r="B13" s="422">
        <v>177500000</v>
      </c>
      <c r="C13" s="422">
        <v>228894107</v>
      </c>
      <c r="D13" s="708">
        <f t="shared" si="1"/>
        <v>128.95442647887322</v>
      </c>
      <c r="E13" s="422">
        <v>169353605</v>
      </c>
      <c r="F13" s="466"/>
    </row>
    <row r="14" spans="1:10" s="405" customFormat="1" ht="33" customHeight="1">
      <c r="A14" s="707" t="s">
        <v>2446</v>
      </c>
      <c r="B14" s="422">
        <v>61000000</v>
      </c>
      <c r="C14" s="422">
        <v>58617762</v>
      </c>
      <c r="D14" s="708">
        <f t="shared" si="1"/>
        <v>96.094691803278693</v>
      </c>
      <c r="E14" s="422">
        <v>57978015</v>
      </c>
      <c r="F14" s="466"/>
    </row>
    <row r="15" spans="1:10" s="405" customFormat="1" ht="19.149999999999999" customHeight="1">
      <c r="A15" s="773" t="s">
        <v>1664</v>
      </c>
      <c r="B15" s="422">
        <v>900000</v>
      </c>
      <c r="C15" s="422">
        <v>672637</v>
      </c>
      <c r="D15" s="708">
        <f t="shared" si="1"/>
        <v>74.737444444444449</v>
      </c>
      <c r="E15" s="422">
        <v>1484073</v>
      </c>
      <c r="F15" s="466"/>
    </row>
    <row r="16" spans="1:10" s="405" customFormat="1" ht="19.149999999999999" customHeight="1">
      <c r="A16" s="773" t="s">
        <v>1662</v>
      </c>
      <c r="B16" s="422">
        <v>766000000</v>
      </c>
      <c r="C16" s="422">
        <v>834976341</v>
      </c>
      <c r="D16" s="708">
        <f t="shared" si="1"/>
        <v>109.00474425587467</v>
      </c>
      <c r="E16" s="422">
        <v>736385050</v>
      </c>
      <c r="F16" s="466"/>
    </row>
    <row r="17" spans="1:8" s="702" customFormat="1" ht="33" customHeight="1">
      <c r="A17" s="707" t="s">
        <v>2447</v>
      </c>
      <c r="B17" s="422">
        <v>83768900</v>
      </c>
      <c r="C17" s="422">
        <v>79489114</v>
      </c>
      <c r="D17" s="708">
        <f t="shared" si="1"/>
        <v>94.890960726474859</v>
      </c>
      <c r="E17" s="422">
        <v>132868161</v>
      </c>
      <c r="F17" s="703"/>
    </row>
    <row r="18" spans="1:8" s="405" customFormat="1" ht="22.9" customHeight="1" thickBot="1">
      <c r="A18" s="709" t="s">
        <v>1474</v>
      </c>
      <c r="B18" s="424">
        <f>SUM(B5:B17)</f>
        <v>1675428327</v>
      </c>
      <c r="C18" s="424">
        <f>SUM(C5:C17)</f>
        <v>1866584896</v>
      </c>
      <c r="D18" s="710">
        <f t="shared" si="1"/>
        <v>111.40941488928281</v>
      </c>
      <c r="E18" s="424">
        <f>SUM(E5:E17)</f>
        <v>1518872105</v>
      </c>
      <c r="F18" s="432"/>
    </row>
    <row r="19" spans="1:8" ht="21.75" customHeight="1" thickTop="1"/>
    <row r="20" spans="1:8" ht="21.75" customHeight="1">
      <c r="A20" s="408"/>
      <c r="D20" s="575"/>
    </row>
    <row r="22" spans="1:8" ht="21.75" customHeight="1">
      <c r="A22" s="90"/>
      <c r="C22" s="401"/>
      <c r="D22" s="90"/>
      <c r="F22" s="131"/>
      <c r="G22" s="90"/>
      <c r="H22" s="463"/>
    </row>
    <row r="23" spans="1:8" ht="67.150000000000006" customHeight="1">
      <c r="A23" s="409"/>
      <c r="B23" s="409"/>
      <c r="C23" s="743"/>
      <c r="D23" s="743"/>
      <c r="E23" s="743"/>
      <c r="F23" s="743"/>
      <c r="G23" s="90"/>
      <c r="H23" s="463"/>
    </row>
  </sheetData>
  <mergeCells count="5">
    <mergeCell ref="A1:E1"/>
    <mergeCell ref="A3:A4"/>
    <mergeCell ref="B3:D3"/>
    <mergeCell ref="E3:E4"/>
    <mergeCell ref="C23:F23"/>
  </mergeCells>
  <printOptions horizontalCentered="1"/>
  <pageMargins left="0.7" right="0.7" top="1.25" bottom="0.7" header="0.5" footer="0.3"/>
  <pageSetup paperSize="9" firstPageNumber="34" orientation="portrait" useFirstPageNumber="1" r:id="rId1"/>
  <headerFooter alignWithMargins="0">
    <oddHeader xml:space="preserve">&amp;L &amp;C&amp;"Times New Roman,Bold"&amp;16
&amp;20________________________________________________&amp;R&amp;"Times New Roman,Regular"&amp;11  
  مملكة البحرين 
  الحساب الختامي الموحد للدولة للسنة المالية المنتهية في 31 ديسمبر 2023
</oddHeader>
    <oddFooter>&amp;C&amp;"Arial,Bold"&amp;20___________________________________________&amp;"Arabic Transparent,Bold"
&amp;"Times New Roman,Regular"&amp;14&amp;P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741A-E959-4B0D-BD12-980BDBC1FC7B}">
  <dimension ref="A1:I54"/>
  <sheetViews>
    <sheetView rightToLeft="1" view="pageBreakPreview" zoomScaleNormal="100" zoomScaleSheetLayoutView="100" workbookViewId="0">
      <selection sqref="A1:F1"/>
    </sheetView>
  </sheetViews>
  <sheetFormatPr defaultColWidth="6.7109375" defaultRowHeight="21.75" customHeight="1"/>
  <cols>
    <col min="1" max="1" width="40.42578125" style="399" customWidth="1"/>
    <col min="2" max="2" width="10.28515625" style="399" hidden="1" customWidth="1"/>
    <col min="3" max="3" width="13.42578125" style="308" customWidth="1"/>
    <col min="4" max="4" width="13.140625" style="308" customWidth="1"/>
    <col min="5" max="5" width="8.7109375" style="2" customWidth="1"/>
    <col min="6" max="6" width="13" style="1" customWidth="1"/>
    <col min="7" max="7" width="6.7109375" style="386"/>
    <col min="8" max="9" width="11.5703125" style="386" hidden="1" customWidth="1"/>
    <col min="10" max="16384" width="6.7109375" style="386"/>
  </cols>
  <sheetData>
    <row r="1" spans="1:9" s="384" customFormat="1" ht="30.95" customHeight="1">
      <c r="A1" s="744" t="s">
        <v>2448</v>
      </c>
      <c r="B1" s="744"/>
      <c r="C1" s="744"/>
      <c r="D1" s="744"/>
      <c r="E1" s="744"/>
      <c r="F1" s="744"/>
    </row>
    <row r="2" spans="1:9" ht="21.6" customHeight="1">
      <c r="A2" s="145"/>
      <c r="B2" s="145"/>
      <c r="C2" s="385"/>
      <c r="D2" s="385"/>
      <c r="E2" s="145"/>
      <c r="F2" s="601" t="s">
        <v>1406</v>
      </c>
    </row>
    <row r="3" spans="1:9" s="387" customFormat="1" ht="18" customHeight="1">
      <c r="A3" s="745" t="s">
        <v>1455</v>
      </c>
      <c r="B3" s="599"/>
      <c r="C3" s="718">
        <v>2023</v>
      </c>
      <c r="D3" s="718"/>
      <c r="E3" s="718"/>
      <c r="F3" s="747" t="s">
        <v>2560</v>
      </c>
    </row>
    <row r="4" spans="1:9" s="388" customFormat="1" ht="31.9" customHeight="1">
      <c r="A4" s="746"/>
      <c r="B4" s="665" t="s">
        <v>198</v>
      </c>
      <c r="C4" s="666" t="s">
        <v>1408</v>
      </c>
      <c r="D4" s="666" t="s">
        <v>2440</v>
      </c>
      <c r="E4" s="88" t="s">
        <v>2441</v>
      </c>
      <c r="F4" s="720"/>
    </row>
    <row r="5" spans="1:9" s="388" customFormat="1" ht="15.4" customHeight="1">
      <c r="A5" s="389" t="s">
        <v>1462</v>
      </c>
      <c r="B5" s="599"/>
      <c r="C5" s="568">
        <v>6100000</v>
      </c>
      <c r="D5" s="568">
        <v>6100000</v>
      </c>
      <c r="E5" s="602">
        <f t="shared" ref="E5:E49" si="0">D5/C5*100</f>
        <v>100</v>
      </c>
      <c r="F5" s="568">
        <v>6100000</v>
      </c>
      <c r="H5" s="388">
        <v>11</v>
      </c>
    </row>
    <row r="6" spans="1:9" s="388" customFormat="1" ht="15.4" customHeight="1">
      <c r="A6" s="600" t="s">
        <v>2614</v>
      </c>
      <c r="B6" s="599"/>
      <c r="C6" s="568">
        <v>6657800</v>
      </c>
      <c r="D6" s="568">
        <v>3850</v>
      </c>
      <c r="E6" s="667">
        <v>0</v>
      </c>
      <c r="F6" s="568">
        <v>6098380</v>
      </c>
      <c r="H6" s="388">
        <v>12</v>
      </c>
    </row>
    <row r="7" spans="1:9" s="390" customFormat="1" ht="15.4" customHeight="1">
      <c r="A7" s="389" t="s">
        <v>458</v>
      </c>
      <c r="B7" s="389">
        <v>13</v>
      </c>
      <c r="C7" s="283">
        <v>13474293</v>
      </c>
      <c r="D7" s="283">
        <v>13115373</v>
      </c>
      <c r="E7" s="602">
        <f t="shared" si="0"/>
        <v>97.336260982301638</v>
      </c>
      <c r="F7" s="283">
        <v>9126160</v>
      </c>
      <c r="H7" s="391">
        <v>13</v>
      </c>
      <c r="I7" s="140">
        <v>21997018</v>
      </c>
    </row>
    <row r="8" spans="1:9" s="390" customFormat="1" ht="15.4" customHeight="1">
      <c r="A8" s="389" t="s">
        <v>470</v>
      </c>
      <c r="B8" s="389">
        <v>16</v>
      </c>
      <c r="C8" s="283">
        <v>1709300</v>
      </c>
      <c r="D8" s="283">
        <v>986797</v>
      </c>
      <c r="E8" s="602">
        <f t="shared" si="0"/>
        <v>57.731059498040139</v>
      </c>
      <c r="F8" s="283">
        <v>982476</v>
      </c>
      <c r="H8" s="391">
        <v>16</v>
      </c>
      <c r="I8" s="140">
        <v>5671647</v>
      </c>
    </row>
    <row r="9" spans="1:9" s="390" customFormat="1" ht="15.4" customHeight="1">
      <c r="A9" s="389" t="s">
        <v>476</v>
      </c>
      <c r="B9" s="389">
        <v>18</v>
      </c>
      <c r="C9" s="283">
        <v>280000</v>
      </c>
      <c r="D9" s="283">
        <v>31151</v>
      </c>
      <c r="E9" s="602">
        <f t="shared" si="0"/>
        <v>11.125357142857142</v>
      </c>
      <c r="F9" s="283">
        <v>135115</v>
      </c>
      <c r="H9" s="391"/>
      <c r="I9" s="140"/>
    </row>
    <row r="10" spans="1:9" s="390" customFormat="1" ht="15.4" customHeight="1">
      <c r="A10" s="389" t="s">
        <v>2528</v>
      </c>
      <c r="B10" s="389">
        <v>21</v>
      </c>
      <c r="C10" s="283">
        <v>14144953</v>
      </c>
      <c r="D10" s="283">
        <v>13727673</v>
      </c>
      <c r="E10" s="602">
        <f t="shared" si="0"/>
        <v>97.04997252376873</v>
      </c>
      <c r="F10" s="283">
        <v>2158137</v>
      </c>
      <c r="H10" s="391">
        <v>21</v>
      </c>
      <c r="I10" s="140">
        <v>5271730</v>
      </c>
    </row>
    <row r="11" spans="1:9" s="390" customFormat="1" ht="15.4" customHeight="1">
      <c r="A11" s="389" t="s">
        <v>2529</v>
      </c>
      <c r="B11" s="389">
        <v>22</v>
      </c>
      <c r="C11" s="283">
        <v>689000</v>
      </c>
      <c r="D11" s="283">
        <v>594140</v>
      </c>
      <c r="E11" s="602">
        <f t="shared" si="0"/>
        <v>86.232220609579102</v>
      </c>
      <c r="F11" s="568">
        <v>202496</v>
      </c>
      <c r="H11" s="391">
        <v>22</v>
      </c>
      <c r="I11" s="140">
        <v>10487893</v>
      </c>
    </row>
    <row r="12" spans="1:9" s="390" customFormat="1" ht="15">
      <c r="A12" s="394" t="s">
        <v>2569</v>
      </c>
      <c r="B12" s="389">
        <v>23</v>
      </c>
      <c r="C12" s="283">
        <v>4718812</v>
      </c>
      <c r="D12" s="283">
        <v>2919359</v>
      </c>
      <c r="E12" s="602">
        <f t="shared" si="0"/>
        <v>61.866397728919907</v>
      </c>
      <c r="F12" s="283">
        <v>2087236</v>
      </c>
      <c r="H12" s="391">
        <v>23</v>
      </c>
      <c r="I12" s="140">
        <v>11601891</v>
      </c>
    </row>
    <row r="13" spans="1:9" s="390" customFormat="1" ht="15.4" customHeight="1">
      <c r="A13" s="394" t="s">
        <v>2561</v>
      </c>
      <c r="B13" s="389"/>
      <c r="C13" s="283">
        <v>50000</v>
      </c>
      <c r="D13" s="334">
        <v>0</v>
      </c>
      <c r="E13" s="667">
        <f t="shared" si="0"/>
        <v>0</v>
      </c>
      <c r="F13" s="334">
        <v>0</v>
      </c>
      <c r="H13" s="391"/>
      <c r="I13" s="140"/>
    </row>
    <row r="14" spans="1:9" s="390" customFormat="1" ht="15.4" customHeight="1">
      <c r="A14" s="389" t="s">
        <v>2559</v>
      </c>
      <c r="B14" s="392">
        <v>26</v>
      </c>
      <c r="C14" s="283">
        <v>558480</v>
      </c>
      <c r="D14" s="283">
        <v>350343</v>
      </c>
      <c r="E14" s="602">
        <f t="shared" si="0"/>
        <v>62.731521272024061</v>
      </c>
      <c r="F14" s="283">
        <v>2494109</v>
      </c>
      <c r="H14" s="393">
        <v>26</v>
      </c>
      <c r="I14" s="140">
        <v>5298704</v>
      </c>
    </row>
    <row r="15" spans="1:9" s="390" customFormat="1" ht="15.4" customHeight="1">
      <c r="A15" s="389" t="s">
        <v>492</v>
      </c>
      <c r="B15" s="389">
        <v>28</v>
      </c>
      <c r="C15" s="106">
        <v>2041392</v>
      </c>
      <c r="D15" s="106">
        <v>2041392</v>
      </c>
      <c r="E15" s="602">
        <f t="shared" si="0"/>
        <v>100</v>
      </c>
      <c r="F15" s="89">
        <v>1806941</v>
      </c>
      <c r="H15" s="391">
        <v>28</v>
      </c>
      <c r="I15" s="140">
        <v>21478</v>
      </c>
    </row>
    <row r="16" spans="1:9" s="390" customFormat="1" ht="15.4" customHeight="1">
      <c r="A16" s="389" t="s">
        <v>2564</v>
      </c>
      <c r="B16" s="392">
        <v>29</v>
      </c>
      <c r="C16" s="283">
        <v>100000</v>
      </c>
      <c r="D16" s="283">
        <v>29352</v>
      </c>
      <c r="E16" s="602">
        <f t="shared" si="0"/>
        <v>29.352</v>
      </c>
      <c r="F16" s="283">
        <v>207244</v>
      </c>
      <c r="H16" s="393"/>
      <c r="I16" s="140"/>
    </row>
    <row r="17" spans="1:9" s="390" customFormat="1" ht="15.4" customHeight="1">
      <c r="A17" s="389" t="s">
        <v>2562</v>
      </c>
      <c r="B17" s="389">
        <v>34</v>
      </c>
      <c r="C17" s="283">
        <v>5364982</v>
      </c>
      <c r="D17" s="283">
        <v>5189473</v>
      </c>
      <c r="E17" s="602">
        <f t="shared" si="0"/>
        <v>96.728619033577374</v>
      </c>
      <c r="F17" s="283">
        <v>2240786</v>
      </c>
      <c r="H17" s="391">
        <v>34</v>
      </c>
      <c r="I17" s="140">
        <v>4603811</v>
      </c>
    </row>
    <row r="18" spans="1:9" s="390" customFormat="1" ht="15.4" customHeight="1">
      <c r="A18" s="389" t="s">
        <v>2568</v>
      </c>
      <c r="B18" s="389">
        <v>36</v>
      </c>
      <c r="C18" s="283">
        <v>112229800</v>
      </c>
      <c r="D18" s="283">
        <v>89820446</v>
      </c>
      <c r="E18" s="602">
        <f t="shared" si="0"/>
        <v>80.032617005465568</v>
      </c>
      <c r="F18" s="283">
        <v>78387284</v>
      </c>
      <c r="H18" s="391">
        <v>36</v>
      </c>
      <c r="I18" s="140">
        <v>143004455</v>
      </c>
    </row>
    <row r="19" spans="1:9" s="390" customFormat="1" ht="15.4" hidden="1" customHeight="1">
      <c r="A19" s="394" t="s">
        <v>569</v>
      </c>
      <c r="B19" s="389">
        <v>70</v>
      </c>
      <c r="C19" s="106"/>
      <c r="D19" s="106"/>
      <c r="E19" s="602" t="e">
        <f t="shared" si="0"/>
        <v>#DIV/0!</v>
      </c>
      <c r="F19" s="89"/>
      <c r="H19" s="391"/>
      <c r="I19" s="140"/>
    </row>
    <row r="20" spans="1:9" s="390" customFormat="1" ht="15" hidden="1">
      <c r="A20" s="392" t="s">
        <v>1645</v>
      </c>
      <c r="B20" s="389">
        <v>17</v>
      </c>
      <c r="C20" s="106"/>
      <c r="D20" s="106"/>
      <c r="E20" s="602" t="e">
        <f t="shared" si="0"/>
        <v>#DIV/0!</v>
      </c>
      <c r="F20" s="106"/>
      <c r="H20" s="391"/>
      <c r="I20" s="140"/>
    </row>
    <row r="21" spans="1:9" s="390" customFormat="1" ht="15.4" customHeight="1">
      <c r="A21" s="392" t="s">
        <v>2563</v>
      </c>
      <c r="B21" s="389">
        <v>40</v>
      </c>
      <c r="C21" s="283">
        <v>5207053</v>
      </c>
      <c r="D21" s="283">
        <v>4225076</v>
      </c>
      <c r="E21" s="602">
        <f t="shared" si="0"/>
        <v>81.141405704915996</v>
      </c>
      <c r="F21" s="283">
        <v>5248788</v>
      </c>
      <c r="H21" s="391"/>
      <c r="I21" s="140"/>
    </row>
    <row r="22" spans="1:9" s="390" customFormat="1" ht="15.4" customHeight="1">
      <c r="A22" s="392" t="s">
        <v>521</v>
      </c>
      <c r="B22" s="389">
        <v>41</v>
      </c>
      <c r="C22" s="283">
        <v>400000</v>
      </c>
      <c r="D22" s="283">
        <v>309322</v>
      </c>
      <c r="E22" s="602">
        <f t="shared" si="0"/>
        <v>77.330500000000001</v>
      </c>
      <c r="F22" s="283">
        <v>634118</v>
      </c>
      <c r="H22" s="391">
        <v>41</v>
      </c>
      <c r="I22" s="140">
        <v>195681</v>
      </c>
    </row>
    <row r="23" spans="1:9" s="390" customFormat="1" ht="15.4" customHeight="1">
      <c r="A23" s="394" t="s">
        <v>527</v>
      </c>
      <c r="B23" s="389">
        <v>46</v>
      </c>
      <c r="C23" s="283">
        <v>69707589</v>
      </c>
      <c r="D23" s="283">
        <v>69707589</v>
      </c>
      <c r="E23" s="602">
        <f t="shared" si="0"/>
        <v>100</v>
      </c>
      <c r="F23" s="283">
        <v>34547179</v>
      </c>
      <c r="H23" s="391">
        <v>46</v>
      </c>
      <c r="I23" s="140">
        <v>62029663</v>
      </c>
    </row>
    <row r="24" spans="1:9" s="390" customFormat="1" ht="15.4" customHeight="1">
      <c r="A24" s="389" t="s">
        <v>529</v>
      </c>
      <c r="B24" s="392">
        <v>48</v>
      </c>
      <c r="C24" s="283">
        <v>7165493</v>
      </c>
      <c r="D24" s="283">
        <v>6930507</v>
      </c>
      <c r="E24" s="602">
        <f t="shared" si="0"/>
        <v>96.720588520566551</v>
      </c>
      <c r="F24" s="283">
        <v>9267948</v>
      </c>
      <c r="H24" s="393">
        <v>48</v>
      </c>
      <c r="I24" s="140">
        <v>3708048</v>
      </c>
    </row>
    <row r="25" spans="1:9" s="390" customFormat="1" ht="15.4" customHeight="1">
      <c r="A25" s="389" t="s">
        <v>532</v>
      </c>
      <c r="B25" s="389">
        <v>50</v>
      </c>
      <c r="C25" s="283">
        <v>1500000</v>
      </c>
      <c r="D25" s="283">
        <v>617863</v>
      </c>
      <c r="E25" s="602">
        <f t="shared" si="0"/>
        <v>41.190866666666665</v>
      </c>
      <c r="F25" s="283">
        <v>1327546</v>
      </c>
      <c r="H25" s="391">
        <v>50</v>
      </c>
      <c r="I25" s="140">
        <v>4070533</v>
      </c>
    </row>
    <row r="26" spans="1:9" s="390" customFormat="1" ht="15.4" customHeight="1">
      <c r="A26" s="389" t="s">
        <v>560</v>
      </c>
      <c r="B26" s="389">
        <v>53</v>
      </c>
      <c r="C26" s="283">
        <v>82221</v>
      </c>
      <c r="D26" s="283">
        <v>82221</v>
      </c>
      <c r="E26" s="602">
        <f t="shared" si="0"/>
        <v>100</v>
      </c>
      <c r="F26" s="334">
        <v>0</v>
      </c>
      <c r="H26" s="391">
        <v>55</v>
      </c>
      <c r="I26" s="140">
        <v>6348337</v>
      </c>
    </row>
    <row r="27" spans="1:9" s="390" customFormat="1" ht="15.4" customHeight="1">
      <c r="A27" s="389" t="s">
        <v>2653</v>
      </c>
      <c r="B27" s="389">
        <v>55</v>
      </c>
      <c r="C27" s="283">
        <v>11743</v>
      </c>
      <c r="D27" s="283">
        <v>11743</v>
      </c>
      <c r="E27" s="602">
        <f t="shared" si="0"/>
        <v>100</v>
      </c>
      <c r="F27" s="283">
        <v>16632</v>
      </c>
      <c r="H27" s="391"/>
      <c r="I27" s="140"/>
    </row>
    <row r="28" spans="1:9" s="390" customFormat="1" ht="15.4" customHeight="1">
      <c r="A28" s="389" t="s">
        <v>548</v>
      </c>
      <c r="B28" s="389">
        <v>59</v>
      </c>
      <c r="C28" s="283">
        <v>292000</v>
      </c>
      <c r="D28" s="283">
        <v>3729</v>
      </c>
      <c r="E28" s="602">
        <f t="shared" si="0"/>
        <v>1.2770547945205479</v>
      </c>
      <c r="F28" s="283">
        <v>715860</v>
      </c>
      <c r="H28" s="391">
        <v>60</v>
      </c>
      <c r="I28" s="140">
        <v>93671803</v>
      </c>
    </row>
    <row r="29" spans="1:9" s="390" customFormat="1" ht="15.4" customHeight="1">
      <c r="A29" s="389" t="s">
        <v>2637</v>
      </c>
      <c r="B29" s="389">
        <v>60</v>
      </c>
      <c r="C29" s="283">
        <v>39492301</v>
      </c>
      <c r="D29" s="283">
        <v>33111782</v>
      </c>
      <c r="E29" s="602">
        <f t="shared" si="0"/>
        <v>83.843638282813657</v>
      </c>
      <c r="F29" s="283">
        <v>45878678</v>
      </c>
      <c r="H29" s="391">
        <v>66</v>
      </c>
      <c r="I29" s="140">
        <v>6609206</v>
      </c>
    </row>
    <row r="30" spans="1:9" s="390" customFormat="1" ht="15.4" customHeight="1">
      <c r="A30" s="389" t="s">
        <v>2621</v>
      </c>
      <c r="B30" s="389">
        <v>65</v>
      </c>
      <c r="C30" s="283">
        <v>4000000</v>
      </c>
      <c r="D30" s="283">
        <v>1690689</v>
      </c>
      <c r="E30" s="602">
        <f t="shared" si="0"/>
        <v>42.267225000000003</v>
      </c>
      <c r="F30" s="283">
        <v>6010606</v>
      </c>
      <c r="H30" s="391"/>
      <c r="I30" s="140"/>
    </row>
    <row r="31" spans="1:9" s="390" customFormat="1" ht="15.4" customHeight="1">
      <c r="A31" s="389" t="s">
        <v>565</v>
      </c>
      <c r="B31" s="389">
        <v>66</v>
      </c>
      <c r="C31" s="283">
        <v>5660716</v>
      </c>
      <c r="D31" s="283">
        <v>5660716</v>
      </c>
      <c r="E31" s="602">
        <f t="shared" si="0"/>
        <v>100</v>
      </c>
      <c r="F31" s="283">
        <v>7576365</v>
      </c>
      <c r="H31" s="391">
        <v>70</v>
      </c>
      <c r="I31" s="140">
        <v>3000000</v>
      </c>
    </row>
    <row r="32" spans="1:9" s="390" customFormat="1" ht="15.4" customHeight="1">
      <c r="A32" s="389" t="s">
        <v>594</v>
      </c>
      <c r="B32" s="389">
        <v>67</v>
      </c>
      <c r="C32" s="283">
        <v>811000</v>
      </c>
      <c r="D32" s="283">
        <v>626396</v>
      </c>
      <c r="E32" s="602">
        <f t="shared" si="0"/>
        <v>77.23748458692971</v>
      </c>
      <c r="F32" s="283">
        <v>988974</v>
      </c>
      <c r="H32" s="391">
        <v>72</v>
      </c>
      <c r="I32" s="140">
        <v>175796</v>
      </c>
    </row>
    <row r="33" spans="1:9" s="390" customFormat="1" ht="16.899999999999999" hidden="1" customHeight="1">
      <c r="A33" s="389" t="s">
        <v>610</v>
      </c>
      <c r="B33" s="389">
        <v>69</v>
      </c>
      <c r="C33" s="283"/>
      <c r="D33" s="106"/>
      <c r="E33" s="602" t="e">
        <f t="shared" si="0"/>
        <v>#DIV/0!</v>
      </c>
      <c r="F33" s="106"/>
      <c r="H33" s="391">
        <v>72</v>
      </c>
      <c r="I33" s="140">
        <v>175796</v>
      </c>
    </row>
    <row r="34" spans="1:9" s="390" customFormat="1" ht="15.4" customHeight="1">
      <c r="A34" s="389" t="s">
        <v>567</v>
      </c>
      <c r="B34" s="389">
        <v>68</v>
      </c>
      <c r="C34" s="283">
        <v>643391</v>
      </c>
      <c r="D34" s="106">
        <v>372391</v>
      </c>
      <c r="E34" s="602">
        <f t="shared" si="0"/>
        <v>57.879423243408759</v>
      </c>
      <c r="F34" s="106">
        <v>177200</v>
      </c>
      <c r="H34" s="391"/>
      <c r="I34" s="140"/>
    </row>
    <row r="35" spans="1:9" s="390" customFormat="1" ht="15.4" customHeight="1">
      <c r="A35" s="389" t="s">
        <v>1467</v>
      </c>
      <c r="B35" s="389">
        <v>72</v>
      </c>
      <c r="C35" s="283">
        <v>135500</v>
      </c>
      <c r="D35" s="283">
        <v>135500</v>
      </c>
      <c r="E35" s="602">
        <f t="shared" si="0"/>
        <v>100</v>
      </c>
      <c r="F35" s="283">
        <v>48703</v>
      </c>
      <c r="H35" s="391">
        <v>76</v>
      </c>
      <c r="I35" s="140">
        <v>105607</v>
      </c>
    </row>
    <row r="36" spans="1:9" s="390" customFormat="1" ht="15.4" customHeight="1">
      <c r="A36" s="394" t="s">
        <v>1468</v>
      </c>
      <c r="B36" s="389">
        <v>73</v>
      </c>
      <c r="C36" s="283">
        <v>5536498</v>
      </c>
      <c r="D36" s="283">
        <v>5536498</v>
      </c>
      <c r="E36" s="602">
        <f t="shared" si="0"/>
        <v>100</v>
      </c>
      <c r="F36" s="283">
        <v>1921732</v>
      </c>
      <c r="H36" s="391">
        <v>77</v>
      </c>
      <c r="I36" s="140">
        <v>1063630</v>
      </c>
    </row>
    <row r="37" spans="1:9" s="390" customFormat="1" ht="15.4" customHeight="1">
      <c r="A37" s="394" t="s">
        <v>580</v>
      </c>
      <c r="B37" s="389">
        <v>75</v>
      </c>
      <c r="C37" s="568">
        <v>8218175</v>
      </c>
      <c r="D37" s="568">
        <v>8218175</v>
      </c>
      <c r="E37" s="602">
        <f t="shared" si="0"/>
        <v>100</v>
      </c>
      <c r="F37" s="334">
        <v>0</v>
      </c>
      <c r="H37" s="391"/>
      <c r="I37" s="140"/>
    </row>
    <row r="38" spans="1:9" s="390" customFormat="1" ht="15.4" customHeight="1">
      <c r="A38" s="389" t="s">
        <v>582</v>
      </c>
      <c r="B38" s="395">
        <v>76</v>
      </c>
      <c r="C38" s="283">
        <v>101105</v>
      </c>
      <c r="D38" s="283">
        <v>69749</v>
      </c>
      <c r="E38" s="602">
        <f t="shared" si="0"/>
        <v>68.986696998170217</v>
      </c>
      <c r="F38" s="283">
        <v>84186</v>
      </c>
      <c r="H38" s="391">
        <v>78</v>
      </c>
      <c r="I38" s="140">
        <v>434961</v>
      </c>
    </row>
    <row r="39" spans="1:9" s="390" customFormat="1" ht="15.4" hidden="1" customHeight="1">
      <c r="A39" s="389" t="s">
        <v>584</v>
      </c>
      <c r="B39" s="395">
        <v>77</v>
      </c>
      <c r="C39" s="106"/>
      <c r="D39" s="106"/>
      <c r="E39" s="602" t="e">
        <f t="shared" si="0"/>
        <v>#DIV/0!</v>
      </c>
      <c r="F39" s="89"/>
      <c r="H39" s="393">
        <v>81</v>
      </c>
      <c r="I39" s="140">
        <v>1728391</v>
      </c>
    </row>
    <row r="40" spans="1:9" s="390" customFormat="1" ht="15.4" customHeight="1">
      <c r="A40" s="389" t="s">
        <v>586</v>
      </c>
      <c r="B40" s="389">
        <v>78</v>
      </c>
      <c r="C40" s="283">
        <v>985600</v>
      </c>
      <c r="D40" s="283">
        <v>490670</v>
      </c>
      <c r="E40" s="602">
        <f t="shared" si="0"/>
        <v>49.783887987012989</v>
      </c>
      <c r="F40" s="283">
        <v>452106</v>
      </c>
      <c r="H40" s="391">
        <v>83</v>
      </c>
      <c r="I40" s="140">
        <v>1138004</v>
      </c>
    </row>
    <row r="41" spans="1:9" s="390" customFormat="1" ht="15.4" customHeight="1">
      <c r="A41" s="389" t="s">
        <v>590</v>
      </c>
      <c r="B41" s="392">
        <v>81</v>
      </c>
      <c r="C41" s="283">
        <v>1192300</v>
      </c>
      <c r="D41" s="283">
        <v>1070239</v>
      </c>
      <c r="E41" s="602">
        <f t="shared" si="0"/>
        <v>89.762559758450053</v>
      </c>
      <c r="F41" s="283">
        <v>2055844</v>
      </c>
      <c r="H41" s="391">
        <v>88</v>
      </c>
      <c r="I41" s="140">
        <v>15923320</v>
      </c>
    </row>
    <row r="42" spans="1:9" s="390" customFormat="1" ht="15.4" customHeight="1">
      <c r="A42" s="389" t="s">
        <v>592</v>
      </c>
      <c r="B42" s="389">
        <v>83</v>
      </c>
      <c r="C42" s="283">
        <v>1002800</v>
      </c>
      <c r="D42" s="283">
        <v>69643</v>
      </c>
      <c r="E42" s="602">
        <f t="shared" si="0"/>
        <v>6.9448544076585561</v>
      </c>
      <c r="F42" s="283">
        <v>1191638</v>
      </c>
      <c r="H42" s="396"/>
    </row>
    <row r="43" spans="1:9" s="390" customFormat="1" ht="16.899999999999999" hidden="1" customHeight="1">
      <c r="A43" s="389" t="s">
        <v>2449</v>
      </c>
      <c r="B43" s="389">
        <v>84</v>
      </c>
      <c r="C43" s="106"/>
      <c r="D43" s="106"/>
      <c r="E43" s="602" t="e">
        <f t="shared" si="0"/>
        <v>#DIV/0!</v>
      </c>
      <c r="F43" s="106"/>
      <c r="H43" s="396"/>
    </row>
    <row r="44" spans="1:9" s="390" customFormat="1" ht="15.4" customHeight="1">
      <c r="A44" s="389" t="s">
        <v>2623</v>
      </c>
      <c r="B44" s="389">
        <v>85</v>
      </c>
      <c r="C44" s="283">
        <v>1446345</v>
      </c>
      <c r="D44" s="283">
        <v>1230089</v>
      </c>
      <c r="E44" s="602">
        <f t="shared" si="0"/>
        <v>85.04810401391093</v>
      </c>
      <c r="F44" s="283">
        <v>697720</v>
      </c>
      <c r="H44" s="396"/>
    </row>
    <row r="45" spans="1:9" s="390" customFormat="1" ht="15.4" customHeight="1">
      <c r="A45" s="389" t="s">
        <v>1469</v>
      </c>
      <c r="B45" s="389">
        <v>86</v>
      </c>
      <c r="C45" s="106">
        <v>440900</v>
      </c>
      <c r="D45" s="106">
        <v>210913</v>
      </c>
      <c r="E45" s="602">
        <f t="shared" si="0"/>
        <v>47.836924472669537</v>
      </c>
      <c r="F45" s="106">
        <v>169767</v>
      </c>
      <c r="H45" s="396"/>
    </row>
    <row r="46" spans="1:9" s="390" customFormat="1" ht="15.4" customHeight="1">
      <c r="A46" s="389" t="s">
        <v>1470</v>
      </c>
      <c r="B46" s="389">
        <v>91</v>
      </c>
      <c r="C46" s="106">
        <v>1280771</v>
      </c>
      <c r="D46" s="106">
        <v>1238692</v>
      </c>
      <c r="E46" s="602">
        <f t="shared" si="0"/>
        <v>96.71455709100222</v>
      </c>
      <c r="F46" s="106">
        <v>1828888</v>
      </c>
      <c r="H46" s="396"/>
    </row>
    <row r="47" spans="1:9" s="390" customFormat="1" ht="15.4" customHeight="1">
      <c r="A47" s="389" t="s">
        <v>1471</v>
      </c>
      <c r="B47" s="389"/>
      <c r="C47" s="106">
        <v>148000</v>
      </c>
      <c r="D47" s="106">
        <v>145283</v>
      </c>
      <c r="E47" s="603">
        <f t="shared" si="0"/>
        <v>98.164189189189187</v>
      </c>
      <c r="F47" s="89">
        <v>152000</v>
      </c>
      <c r="H47" s="396"/>
    </row>
    <row r="48" spans="1:9" s="390" customFormat="1" ht="15.4" customHeight="1">
      <c r="A48" s="389" t="s">
        <v>1702</v>
      </c>
      <c r="B48" s="389"/>
      <c r="C48" s="106">
        <f>1419687</f>
        <v>1419687</v>
      </c>
      <c r="D48" s="106">
        <f>548447</f>
        <v>548447</v>
      </c>
      <c r="E48" s="602">
        <f t="shared" si="0"/>
        <v>38.631543431756441</v>
      </c>
      <c r="F48" s="89">
        <v>294500</v>
      </c>
      <c r="H48" s="396"/>
    </row>
    <row r="49" spans="1:6" s="390" customFormat="1" ht="19.149999999999999" customHeight="1" thickBot="1">
      <c r="A49" s="556" t="s">
        <v>1474</v>
      </c>
      <c r="B49" s="397"/>
      <c r="C49" s="111">
        <f>SUM(C5:C48)</f>
        <v>325000000</v>
      </c>
      <c r="D49" s="111">
        <f>SUM(D5:D48)</f>
        <v>277223271</v>
      </c>
      <c r="E49" s="604">
        <f t="shared" si="0"/>
        <v>85.299468000000005</v>
      </c>
      <c r="F49" s="111">
        <f>SUM(F5:F48)</f>
        <v>233313342</v>
      </c>
    </row>
    <row r="50" spans="1:6" s="390" customFormat="1" ht="21" hidden="1" customHeight="1" thickTop="1">
      <c r="A50" s="397"/>
      <c r="B50" s="397"/>
      <c r="C50" s="460">
        <v>323000000</v>
      </c>
      <c r="D50" s="460">
        <v>199902011</v>
      </c>
      <c r="E50" s="461"/>
      <c r="F50" s="460"/>
    </row>
    <row r="51" spans="1:6" s="390" customFormat="1" ht="21" hidden="1" customHeight="1">
      <c r="A51" s="397"/>
      <c r="B51" s="397"/>
      <c r="C51" s="460">
        <f>C50-C49</f>
        <v>-2000000</v>
      </c>
      <c r="D51" s="460">
        <f>D50-D49</f>
        <v>-77321260</v>
      </c>
      <c r="E51" s="461"/>
      <c r="F51" s="460"/>
    </row>
    <row r="52" spans="1:6" ht="21.75" hidden="1" customHeight="1" thickTop="1">
      <c r="A52" s="398" t="s">
        <v>2450</v>
      </c>
      <c r="B52" s="398"/>
    </row>
    <row r="53" spans="1:6" ht="21.75" customHeight="1" thickTop="1">
      <c r="A53" s="398"/>
      <c r="B53" s="398"/>
    </row>
    <row r="54" spans="1:6" ht="21.75" customHeight="1">
      <c r="A54" s="398"/>
      <c r="B54" s="398"/>
    </row>
  </sheetData>
  <mergeCells count="4">
    <mergeCell ref="A1:F1"/>
    <mergeCell ref="A3:A4"/>
    <mergeCell ref="C3:E3"/>
    <mergeCell ref="F3:F4"/>
  </mergeCells>
  <printOptions horizontalCentered="1"/>
  <pageMargins left="0.7" right="0.7" top="1.25" bottom="0.7" header="0.5" footer="0.3"/>
  <pageSetup paperSize="9" firstPageNumber="35" orientation="portrait" useFirstPageNumber="1" r:id="rId1"/>
  <headerFooter alignWithMargins="0">
    <oddHeader xml:space="preserve">&amp;C&amp;"+,Bold"&amp;16
&amp;"Times New Roman,Bold"&amp;20__________________________________________________________________&amp;R&amp;"Times New Roman,Regular"&amp;11  
  مملكة البحرين 
  الحساب الختامي الموحد للدولة للسنة المالية المنتهية في 31 ديسمبر 2023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39"/>
  <sheetViews>
    <sheetView rightToLeft="1" view="pageBreakPreview" zoomScaleNormal="110" zoomScaleSheetLayoutView="100" workbookViewId="0">
      <selection sqref="A1:D1"/>
    </sheetView>
  </sheetViews>
  <sheetFormatPr defaultColWidth="9.140625" defaultRowHeight="13.5"/>
  <cols>
    <col min="1" max="1" width="39.140625" style="6" customWidth="1"/>
    <col min="2" max="2" width="15.7109375" style="3" customWidth="1"/>
    <col min="3" max="3" width="15.7109375" style="5" customWidth="1"/>
    <col min="4" max="4" width="15.7109375" style="4" customWidth="1"/>
    <col min="5" max="5" width="10.5703125" style="3" bestFit="1" customWidth="1"/>
    <col min="6" max="7" width="9.140625" style="3"/>
    <col min="8" max="8" width="12.85546875" style="3" customWidth="1"/>
    <col min="9" max="9" width="9.7109375" style="3" customWidth="1"/>
    <col min="10" max="16384" width="9.140625" style="3"/>
  </cols>
  <sheetData>
    <row r="1" spans="1:9" ht="30.95" customHeight="1">
      <c r="A1" s="748" t="s">
        <v>2451</v>
      </c>
      <c r="B1" s="733"/>
      <c r="C1" s="733"/>
      <c r="D1" s="733"/>
    </row>
    <row r="2" spans="1:9" ht="21.6" customHeight="1">
      <c r="A2" s="139" t="s">
        <v>1460</v>
      </c>
      <c r="B2" s="139"/>
      <c r="C2" s="116"/>
      <c r="D2" s="284" t="s">
        <v>1406</v>
      </c>
    </row>
    <row r="3" spans="1:9" s="9" customFormat="1" ht="28.9" customHeight="1">
      <c r="A3" s="110" t="s">
        <v>451</v>
      </c>
      <c r="B3" s="110" t="s">
        <v>1460</v>
      </c>
      <c r="C3" s="110">
        <v>2023</v>
      </c>
      <c r="D3" s="110">
        <v>2022</v>
      </c>
      <c r="E3" s="13"/>
    </row>
    <row r="4" spans="1:9" s="9" customFormat="1" ht="19.899999999999999" customHeight="1">
      <c r="A4" s="285" t="s">
        <v>2452</v>
      </c>
      <c r="B4" s="286"/>
      <c r="C4" s="287"/>
      <c r="D4" s="287"/>
      <c r="I4" s="12"/>
    </row>
    <row r="5" spans="1:9" s="9" customFormat="1" ht="19.899999999999999" customHeight="1">
      <c r="A5" s="285" t="s">
        <v>2453</v>
      </c>
      <c r="B5" s="288"/>
      <c r="C5" s="289"/>
      <c r="D5" s="289"/>
      <c r="I5" s="12"/>
    </row>
    <row r="6" spans="1:9" s="9" customFormat="1" ht="19.899999999999999" customHeight="1">
      <c r="A6" s="290" t="s">
        <v>2454</v>
      </c>
      <c r="B6" s="286"/>
      <c r="C6" s="668">
        <v>1961041579</v>
      </c>
      <c r="D6" s="669">
        <v>2385880215</v>
      </c>
      <c r="I6" s="12"/>
    </row>
    <row r="7" spans="1:9" s="9" customFormat="1" ht="19.899999999999999" customHeight="1">
      <c r="A7" s="290" t="s">
        <v>2558</v>
      </c>
      <c r="B7" s="286"/>
      <c r="C7" s="668">
        <v>797102714</v>
      </c>
      <c r="D7" s="669">
        <v>791466988</v>
      </c>
      <c r="I7" s="12"/>
    </row>
    <row r="8" spans="1:9" s="9" customFormat="1" ht="19.899999999999999" customHeight="1">
      <c r="A8" s="290" t="s">
        <v>2455</v>
      </c>
      <c r="B8" s="286"/>
      <c r="C8" s="668">
        <v>51397592</v>
      </c>
      <c r="D8" s="669">
        <v>73863689</v>
      </c>
      <c r="I8" s="12"/>
    </row>
    <row r="9" spans="1:9" s="9" customFormat="1" ht="19.899999999999999" hidden="1" customHeight="1">
      <c r="A9" s="290" t="s">
        <v>2456</v>
      </c>
      <c r="B9" s="291"/>
      <c r="C9" s="669"/>
      <c r="D9" s="669"/>
      <c r="I9" s="12"/>
    </row>
    <row r="10" spans="1:9" s="9" customFormat="1" ht="19.899999999999999" customHeight="1">
      <c r="A10" s="290" t="s">
        <v>2457</v>
      </c>
      <c r="B10" s="286"/>
      <c r="C10" s="668">
        <v>33791070</v>
      </c>
      <c r="D10" s="669">
        <v>32731983</v>
      </c>
      <c r="I10" s="12"/>
    </row>
    <row r="11" spans="1:9" s="9" customFormat="1" ht="19.899999999999999" hidden="1" customHeight="1">
      <c r="A11" s="290" t="s">
        <v>2458</v>
      </c>
      <c r="B11" s="286"/>
      <c r="C11" s="669">
        <v>0</v>
      </c>
      <c r="D11" s="669">
        <v>0</v>
      </c>
      <c r="I11" s="12"/>
    </row>
    <row r="12" spans="1:9" s="9" customFormat="1" ht="19.899999999999999" customHeight="1">
      <c r="A12" s="292" t="s">
        <v>2459</v>
      </c>
      <c r="B12" s="286"/>
      <c r="C12" s="670">
        <f>SUM(C6:C11)</f>
        <v>2843332955</v>
      </c>
      <c r="D12" s="670">
        <f>SUM(D6:D11)</f>
        <v>3283942875</v>
      </c>
      <c r="I12" s="12"/>
    </row>
    <row r="13" spans="1:9" s="7" customFormat="1" ht="19.899999999999999" customHeight="1">
      <c r="A13" s="285" t="s">
        <v>2460</v>
      </c>
      <c r="B13" s="293"/>
      <c r="C13" s="669"/>
      <c r="D13" s="669"/>
      <c r="I13" s="11"/>
    </row>
    <row r="14" spans="1:9" s="9" customFormat="1" ht="19.899999999999999" customHeight="1">
      <c r="A14" s="290" t="s">
        <v>2461</v>
      </c>
      <c r="B14" s="293"/>
      <c r="C14" s="668">
        <v>-1332093625</v>
      </c>
      <c r="D14" s="669">
        <v>-1382927801</v>
      </c>
      <c r="G14" s="184"/>
    </row>
    <row r="15" spans="1:9" s="9" customFormat="1" ht="19.899999999999999" customHeight="1">
      <c r="A15" s="290" t="s">
        <v>2462</v>
      </c>
      <c r="B15" s="286"/>
      <c r="C15" s="668">
        <v>-241352270</v>
      </c>
      <c r="D15" s="669">
        <v>-227920942</v>
      </c>
      <c r="E15" s="10"/>
      <c r="G15" s="184"/>
    </row>
    <row r="16" spans="1:9" s="7" customFormat="1" ht="19.899999999999999" customHeight="1">
      <c r="A16" s="290" t="s">
        <v>2463</v>
      </c>
      <c r="B16" s="286"/>
      <c r="C16" s="668">
        <v>-74308681</v>
      </c>
      <c r="D16" s="669">
        <v>-77420085</v>
      </c>
      <c r="E16" s="8"/>
      <c r="G16" s="183"/>
    </row>
    <row r="17" spans="1:7" s="7" customFormat="1" ht="19.899999999999999" customHeight="1">
      <c r="A17" s="290" t="s">
        <v>2464</v>
      </c>
      <c r="B17" s="286"/>
      <c r="C17" s="668">
        <v>-35270214</v>
      </c>
      <c r="D17" s="669">
        <v>-38386915</v>
      </c>
      <c r="E17" s="8"/>
      <c r="G17" s="183"/>
    </row>
    <row r="18" spans="1:7" s="7" customFormat="1" ht="19.899999999999999" customHeight="1">
      <c r="A18" s="290" t="s">
        <v>2465</v>
      </c>
      <c r="B18" s="286"/>
      <c r="C18" s="668">
        <v>-508890374</v>
      </c>
      <c r="D18" s="669">
        <v>-518908533</v>
      </c>
      <c r="E18" s="8"/>
      <c r="G18" s="183"/>
    </row>
    <row r="19" spans="1:7" s="7" customFormat="1" ht="19.899999999999999" customHeight="1">
      <c r="A19" s="290" t="s">
        <v>2466</v>
      </c>
      <c r="B19" s="286"/>
      <c r="C19" s="668">
        <v>-1292028699</v>
      </c>
      <c r="D19" s="669">
        <v>-1149305574</v>
      </c>
      <c r="E19" s="8"/>
      <c r="G19" s="183"/>
    </row>
    <row r="20" spans="1:7" s="7" customFormat="1" ht="19.899999999999999" customHeight="1">
      <c r="A20" s="290" t="s">
        <v>2467</v>
      </c>
      <c r="B20" s="286"/>
      <c r="C20" s="668">
        <v>-68121996</v>
      </c>
      <c r="D20" s="669">
        <v>37566650</v>
      </c>
      <c r="E20" s="8"/>
      <c r="G20" s="183"/>
    </row>
    <row r="21" spans="1:7" s="7" customFormat="1" ht="19.899999999999999" customHeight="1">
      <c r="A21" s="290" t="s">
        <v>2468</v>
      </c>
      <c r="B21" s="286"/>
      <c r="C21" s="668">
        <v>-64884741</v>
      </c>
      <c r="D21" s="669">
        <v>-67720588</v>
      </c>
      <c r="G21" s="183"/>
    </row>
    <row r="22" spans="1:7" s="7" customFormat="1" ht="20.25" hidden="1" customHeight="1">
      <c r="A22" s="290" t="s">
        <v>2469</v>
      </c>
      <c r="B22" s="286"/>
      <c r="C22" s="669">
        <v>0</v>
      </c>
      <c r="D22" s="669">
        <v>0</v>
      </c>
    </row>
    <row r="23" spans="1:7" s="7" customFormat="1" ht="19.899999999999999" customHeight="1">
      <c r="A23" s="292" t="s">
        <v>2470</v>
      </c>
      <c r="B23" s="286"/>
      <c r="C23" s="670">
        <f>SUM(C14:C22)</f>
        <v>-3616950600</v>
      </c>
      <c r="D23" s="670">
        <f>SUM(D14:D22)</f>
        <v>-3425023788</v>
      </c>
    </row>
    <row r="24" spans="1:7" s="7" customFormat="1" ht="19.899999999999999" customHeight="1">
      <c r="A24" s="290" t="s">
        <v>2471</v>
      </c>
      <c r="B24" s="288"/>
      <c r="C24" s="670">
        <f>C12+C23</f>
        <v>-773617645</v>
      </c>
      <c r="D24" s="670">
        <f>D12+D23</f>
        <v>-141080913</v>
      </c>
    </row>
    <row r="25" spans="1:7" s="7" customFormat="1" ht="19.899999999999999" customHeight="1">
      <c r="A25" s="285" t="s">
        <v>2472</v>
      </c>
      <c r="B25" s="286"/>
      <c r="C25" s="669"/>
      <c r="D25" s="669"/>
      <c r="G25" s="183"/>
    </row>
    <row r="26" spans="1:7" s="7" customFormat="1" ht="19.899999999999999" customHeight="1">
      <c r="A26" s="290" t="s">
        <v>2473</v>
      </c>
      <c r="B26" s="286"/>
      <c r="C26" s="668">
        <v>-310330616</v>
      </c>
      <c r="D26" s="669">
        <v>-255346558</v>
      </c>
      <c r="G26" s="183"/>
    </row>
    <row r="27" spans="1:7" s="7" customFormat="1" ht="19.899999999999999" customHeight="1">
      <c r="A27" s="290" t="s">
        <v>2474</v>
      </c>
      <c r="B27" s="286"/>
      <c r="C27" s="668">
        <v>-13296285</v>
      </c>
      <c r="D27" s="669">
        <v>-16020287</v>
      </c>
      <c r="G27" s="183"/>
    </row>
    <row r="28" spans="1:7" s="7" customFormat="1" ht="19.899999999999999" customHeight="1">
      <c r="A28" s="290" t="s">
        <v>2475</v>
      </c>
      <c r="B28" s="286"/>
      <c r="C28" s="668">
        <v>106970584</v>
      </c>
      <c r="D28" s="669">
        <v>81119592</v>
      </c>
      <c r="G28" s="183"/>
    </row>
    <row r="29" spans="1:7" s="7" customFormat="1" ht="19.899999999999999" customHeight="1">
      <c r="A29" s="290" t="s">
        <v>2476</v>
      </c>
      <c r="B29" s="286"/>
      <c r="C29" s="668">
        <v>679082</v>
      </c>
      <c r="D29" s="669">
        <v>887012</v>
      </c>
      <c r="G29" s="183"/>
    </row>
    <row r="30" spans="1:7" s="7" customFormat="1" ht="19.899999999999999" customHeight="1">
      <c r="A30" s="292" t="s">
        <v>2477</v>
      </c>
      <c r="B30" s="286"/>
      <c r="C30" s="670">
        <f>SUM(C26:C29)</f>
        <v>-215977235</v>
      </c>
      <c r="D30" s="670">
        <f>SUM(D26:D29)</f>
        <v>-189360241</v>
      </c>
    </row>
    <row r="31" spans="1:7" s="7" customFormat="1" ht="19.899999999999999" customHeight="1">
      <c r="A31" s="285" t="s">
        <v>2478</v>
      </c>
      <c r="B31" s="288"/>
      <c r="C31" s="669"/>
      <c r="D31" s="668"/>
    </row>
    <row r="32" spans="1:7" s="7" customFormat="1" ht="19.899999999999999" customHeight="1">
      <c r="A32" s="290" t="s">
        <v>2479</v>
      </c>
      <c r="B32" s="288"/>
      <c r="C32" s="668">
        <v>7957124564</v>
      </c>
      <c r="D32" s="669">
        <v>6380740559</v>
      </c>
    </row>
    <row r="33" spans="1:4" s="7" customFormat="1" ht="19.899999999999999" customHeight="1">
      <c r="A33" s="290" t="s">
        <v>2480</v>
      </c>
      <c r="B33" s="288"/>
      <c r="C33" s="668">
        <v>-6798472465</v>
      </c>
      <c r="D33" s="669">
        <v>-6213441592</v>
      </c>
    </row>
    <row r="34" spans="1:4" s="7" customFormat="1" ht="19.899999999999999" customHeight="1">
      <c r="A34" s="292" t="s">
        <v>2481</v>
      </c>
      <c r="B34" s="288"/>
      <c r="C34" s="670">
        <f>SUM(C32:C33)</f>
        <v>1158652099</v>
      </c>
      <c r="D34" s="670">
        <f>SUM(D32:D33)</f>
        <v>167298967</v>
      </c>
    </row>
    <row r="35" spans="1:4" s="7" customFormat="1" ht="19.899999999999999" customHeight="1" thickBot="1">
      <c r="A35" s="290" t="s">
        <v>2482</v>
      </c>
      <c r="B35" s="286"/>
      <c r="C35" s="671">
        <f>C24+C30+C34</f>
        <v>169057219</v>
      </c>
      <c r="D35" s="671">
        <f>D24+D30+D34</f>
        <v>-163142187</v>
      </c>
    </row>
    <row r="36" spans="1:4" ht="14.25" thickTop="1">
      <c r="A36" s="14"/>
      <c r="B36" s="5"/>
      <c r="D36" s="20"/>
    </row>
    <row r="37" spans="1:4">
      <c r="A37" s="14"/>
      <c r="B37" s="5"/>
      <c r="D37" s="20"/>
    </row>
    <row r="38" spans="1:4">
      <c r="A38" s="14"/>
      <c r="B38" s="5"/>
      <c r="D38" s="20"/>
    </row>
    <row r="39" spans="1:4">
      <c r="A39" s="14"/>
      <c r="B39" s="5"/>
      <c r="D39" s="20"/>
    </row>
  </sheetData>
  <mergeCells count="1">
    <mergeCell ref="A1:D1"/>
  </mergeCells>
  <printOptions horizontalCentered="1"/>
  <pageMargins left="0.7" right="0.7" top="1.25" bottom="0.7" header="0.5" footer="0.3"/>
  <pageSetup paperSize="9" firstPageNumber="37" orientation="portrait" useFirstPageNumber="1" r:id="rId1"/>
  <headerFooter alignWithMargins="0">
    <oddHeader xml:space="preserve">&amp;C&amp;"Times New Roman,Bold"&amp;16
&amp;20__________________________________________________________________&amp;R&amp;"Times New Roman,Regular"&amp;11  
  مملكة البحرين 
  ملحقات الحساب الختامي الموحد للدولة للسنة المالية المنتهية في 31 ديسمبر 2023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52"/>
  <sheetViews>
    <sheetView rightToLeft="1" view="pageBreakPreview" zoomScaleNormal="100" zoomScaleSheetLayoutView="100" workbookViewId="0">
      <selection sqref="A1:E1"/>
    </sheetView>
  </sheetViews>
  <sheetFormatPr defaultColWidth="9.140625" defaultRowHeight="12.75"/>
  <cols>
    <col min="1" max="1" width="8.7109375" style="105" customWidth="1"/>
    <col min="2" max="2" width="32.5703125" style="104" customWidth="1"/>
    <col min="3" max="3" width="10.85546875" style="104" customWidth="1"/>
    <col min="4" max="4" width="17" style="494" customWidth="1"/>
    <col min="5" max="5" width="17" style="104" customWidth="1"/>
    <col min="6" max="7" width="9.140625" style="104"/>
    <col min="8" max="8" width="10.28515625" style="104" bestFit="1" customWidth="1"/>
    <col min="9" max="16384" width="9.140625" style="104"/>
  </cols>
  <sheetData>
    <row r="1" spans="1:5" s="138" customFormat="1" ht="30.95" customHeight="1">
      <c r="A1" s="733" t="s">
        <v>2483</v>
      </c>
      <c r="B1" s="733"/>
      <c r="C1" s="733"/>
      <c r="D1" s="733"/>
      <c r="E1" s="733"/>
    </row>
    <row r="2" spans="1:5" ht="21.6" customHeight="1">
      <c r="A2" s="109"/>
      <c r="B2" s="112"/>
      <c r="C2" s="112"/>
      <c r="D2" s="491"/>
      <c r="E2" s="294" t="s">
        <v>1406</v>
      </c>
    </row>
    <row r="3" spans="1:5" ht="28.9" customHeight="1">
      <c r="A3" s="142" t="s">
        <v>2484</v>
      </c>
      <c r="B3" s="142" t="s">
        <v>2485</v>
      </c>
      <c r="C3" s="142"/>
      <c r="D3" s="155" t="s">
        <v>2570</v>
      </c>
      <c r="E3" s="155" t="s">
        <v>2486</v>
      </c>
    </row>
    <row r="4" spans="1:5" s="147" customFormat="1" ht="22.9" customHeight="1">
      <c r="A4" s="134">
        <v>1</v>
      </c>
      <c r="B4" s="149" t="s">
        <v>2487</v>
      </c>
      <c r="C4" s="149"/>
      <c r="D4" s="672">
        <v>2638104</v>
      </c>
      <c r="E4" s="295">
        <v>2124100</v>
      </c>
    </row>
    <row r="5" spans="1:5" s="147" customFormat="1" ht="22.9" customHeight="1">
      <c r="A5" s="134">
        <v>2</v>
      </c>
      <c r="B5" s="149" t="s">
        <v>2488</v>
      </c>
      <c r="C5" s="149"/>
      <c r="D5" s="672">
        <v>9134514</v>
      </c>
      <c r="E5" s="295">
        <v>10587751</v>
      </c>
    </row>
    <row r="6" spans="1:5" s="147" customFormat="1" ht="22.9" customHeight="1">
      <c r="A6" s="134">
        <v>3</v>
      </c>
      <c r="B6" s="149" t="s">
        <v>2489</v>
      </c>
      <c r="C6" s="149"/>
      <c r="D6" s="672">
        <v>1422272</v>
      </c>
      <c r="E6" s="295">
        <v>634816</v>
      </c>
    </row>
    <row r="7" spans="1:5" s="147" customFormat="1" ht="22.9" customHeight="1">
      <c r="A7" s="134">
        <v>4</v>
      </c>
      <c r="B7" s="149" t="s">
        <v>2490</v>
      </c>
      <c r="C7" s="149"/>
      <c r="D7" s="672">
        <v>392907</v>
      </c>
      <c r="E7" s="295">
        <v>447591</v>
      </c>
    </row>
    <row r="8" spans="1:5" s="147" customFormat="1" ht="22.9" customHeight="1">
      <c r="A8" s="134">
        <v>5</v>
      </c>
      <c r="B8" s="149" t="s">
        <v>2491</v>
      </c>
      <c r="C8" s="149"/>
      <c r="D8" s="672">
        <v>902848</v>
      </c>
      <c r="E8" s="295">
        <v>734328</v>
      </c>
    </row>
    <row r="9" spans="1:5" s="147" customFormat="1" ht="22.9" customHeight="1">
      <c r="A9" s="134">
        <v>6</v>
      </c>
      <c r="B9" s="149" t="s">
        <v>2492</v>
      </c>
      <c r="C9" s="149"/>
      <c r="D9" s="672">
        <v>3160346</v>
      </c>
      <c r="E9" s="295">
        <v>10574282</v>
      </c>
    </row>
    <row r="10" spans="1:5" s="147" customFormat="1" ht="22.9" customHeight="1">
      <c r="A10" s="134">
        <v>7</v>
      </c>
      <c r="B10" s="749" t="s">
        <v>1370</v>
      </c>
      <c r="C10" s="749"/>
      <c r="D10" s="672">
        <v>5586507</v>
      </c>
      <c r="E10" s="295">
        <v>19532115</v>
      </c>
    </row>
    <row r="11" spans="1:5" s="147" customFormat="1" ht="22.9" customHeight="1">
      <c r="A11" s="134">
        <v>8</v>
      </c>
      <c r="B11" s="149" t="s">
        <v>2493</v>
      </c>
      <c r="C11" s="149"/>
      <c r="D11" s="672">
        <v>31030255</v>
      </c>
      <c r="E11" s="295">
        <v>34959232</v>
      </c>
    </row>
    <row r="12" spans="1:5" s="147" customFormat="1" ht="22.9" customHeight="1">
      <c r="A12" s="133" t="s">
        <v>2494</v>
      </c>
      <c r="B12" s="146" t="s">
        <v>2495</v>
      </c>
      <c r="C12" s="146"/>
      <c r="D12" s="673">
        <v>24613257</v>
      </c>
      <c r="E12" s="427">
        <v>15375169</v>
      </c>
    </row>
    <row r="13" spans="1:5" s="147" customFormat="1" ht="24" customHeight="1" thickBot="1">
      <c r="A13" s="144"/>
      <c r="B13" s="143" t="s">
        <v>1474</v>
      </c>
      <c r="C13" s="113"/>
      <c r="D13" s="328">
        <f>SUM(D4:D12)</f>
        <v>78881010</v>
      </c>
      <c r="E13" s="328">
        <f>SUM(E4:E12)</f>
        <v>94969384</v>
      </c>
    </row>
    <row r="14" spans="1:5" ht="35.25" customHeight="1" thickTop="1">
      <c r="A14" s="135"/>
      <c r="B14" s="137"/>
      <c r="C14" s="137"/>
      <c r="D14" s="492"/>
      <c r="E14" s="136"/>
    </row>
    <row r="15" spans="1:5" s="74" customFormat="1" ht="25.5" customHeight="1">
      <c r="A15" s="750" t="s">
        <v>2496</v>
      </c>
      <c r="B15" s="750"/>
      <c r="C15" s="148"/>
      <c r="D15" s="493"/>
      <c r="E15" s="75"/>
    </row>
    <row r="16" spans="1:5" s="74" customFormat="1" ht="54.75" customHeight="1">
      <c r="A16" s="751" t="s">
        <v>2497</v>
      </c>
      <c r="B16" s="751"/>
      <c r="C16" s="751"/>
      <c r="D16" s="751"/>
      <c r="E16" s="751"/>
    </row>
    <row r="17" spans="1:5" ht="21.75" customHeight="1">
      <c r="A17" s="150"/>
      <c r="B17" s="150"/>
      <c r="C17" s="150"/>
      <c r="D17" s="150"/>
      <c r="E17" s="150"/>
    </row>
    <row r="18" spans="1:5" ht="21.75" customHeight="1">
      <c r="A18" s="150"/>
      <c r="B18" s="150"/>
      <c r="C18" s="150"/>
      <c r="D18" s="150"/>
      <c r="E18" s="150"/>
    </row>
    <row r="19" spans="1:5" ht="6" customHeight="1">
      <c r="A19" s="150"/>
      <c r="B19" s="150"/>
      <c r="C19" s="150"/>
      <c r="D19" s="150"/>
      <c r="E19" s="150"/>
    </row>
    <row r="20" spans="1:5" ht="3.75" customHeight="1">
      <c r="A20" s="150"/>
      <c r="B20" s="150"/>
      <c r="C20" s="150"/>
      <c r="D20" s="150"/>
      <c r="E20" s="150"/>
    </row>
    <row r="21" spans="1:5">
      <c r="A21" s="109"/>
      <c r="B21" s="112"/>
      <c r="C21" s="112"/>
      <c r="E21" s="112"/>
    </row>
    <row r="22" spans="1:5">
      <c r="A22" s="109"/>
      <c r="B22" s="112"/>
      <c r="C22" s="112"/>
      <c r="E22" s="112"/>
    </row>
    <row r="23" spans="1:5">
      <c r="A23" s="109"/>
      <c r="B23" s="112"/>
      <c r="C23" s="112"/>
      <c r="E23" s="112"/>
    </row>
    <row r="24" spans="1:5">
      <c r="A24" s="109"/>
      <c r="B24" s="112"/>
      <c r="C24" s="112"/>
      <c r="E24" s="112"/>
    </row>
    <row r="25" spans="1:5">
      <c r="A25" s="109"/>
      <c r="B25" s="112"/>
      <c r="C25" s="112"/>
      <c r="E25" s="112"/>
    </row>
    <row r="26" spans="1:5">
      <c r="A26" s="109"/>
      <c r="B26" s="112"/>
      <c r="C26" s="112"/>
      <c r="E26" s="112"/>
    </row>
    <row r="27" spans="1:5">
      <c r="A27" s="109"/>
      <c r="B27" s="112"/>
      <c r="C27" s="112"/>
      <c r="E27" s="112"/>
    </row>
    <row r="28" spans="1:5">
      <c r="A28" s="109"/>
      <c r="B28" s="112"/>
      <c r="C28" s="112"/>
      <c r="E28" s="112"/>
    </row>
    <row r="29" spans="1:5">
      <c r="A29" s="109"/>
      <c r="B29" s="112"/>
      <c r="C29" s="112"/>
      <c r="E29" s="112"/>
    </row>
    <row r="30" spans="1:5">
      <c r="A30" s="109"/>
      <c r="B30" s="112"/>
      <c r="C30" s="112"/>
      <c r="E30" s="112"/>
    </row>
    <row r="31" spans="1:5">
      <c r="A31" s="109"/>
      <c r="B31" s="112"/>
      <c r="C31" s="112"/>
      <c r="E31" s="112"/>
    </row>
    <row r="32" spans="1:5">
      <c r="A32" s="109"/>
      <c r="B32" s="112"/>
      <c r="C32" s="112"/>
      <c r="E32" s="112"/>
    </row>
    <row r="33" spans="1:5">
      <c r="A33" s="109"/>
      <c r="B33" s="112"/>
      <c r="C33" s="112"/>
      <c r="E33" s="112"/>
    </row>
    <row r="34" spans="1:5">
      <c r="A34" s="109"/>
      <c r="B34" s="112"/>
      <c r="C34" s="112"/>
      <c r="E34" s="112"/>
    </row>
    <row r="35" spans="1:5">
      <c r="A35" s="109"/>
      <c r="B35" s="112"/>
      <c r="C35" s="112"/>
      <c r="E35" s="112"/>
    </row>
    <row r="36" spans="1:5">
      <c r="A36" s="109"/>
      <c r="B36" s="112"/>
      <c r="C36" s="112"/>
      <c r="E36" s="112"/>
    </row>
    <row r="37" spans="1:5">
      <c r="A37" s="109"/>
      <c r="B37" s="112"/>
      <c r="C37" s="112"/>
      <c r="E37" s="112"/>
    </row>
    <row r="38" spans="1:5">
      <c r="A38" s="109"/>
      <c r="B38" s="112"/>
      <c r="C38" s="112"/>
      <c r="E38" s="112"/>
    </row>
    <row r="39" spans="1:5">
      <c r="A39" s="109"/>
      <c r="B39" s="112"/>
      <c r="C39" s="112"/>
      <c r="E39" s="112"/>
    </row>
    <row r="40" spans="1:5">
      <c r="A40" s="109"/>
      <c r="B40" s="112"/>
      <c r="C40" s="112"/>
      <c r="E40" s="112"/>
    </row>
    <row r="41" spans="1:5">
      <c r="A41" s="109"/>
      <c r="B41" s="112"/>
      <c r="C41" s="112"/>
      <c r="E41" s="112"/>
    </row>
    <row r="42" spans="1:5">
      <c r="A42" s="109"/>
      <c r="B42" s="112"/>
      <c r="C42" s="112"/>
      <c r="E42" s="112"/>
    </row>
    <row r="43" spans="1:5">
      <c r="A43" s="109"/>
      <c r="B43" s="112"/>
      <c r="C43" s="112"/>
      <c r="E43" s="112"/>
    </row>
    <row r="44" spans="1:5">
      <c r="A44" s="109"/>
      <c r="B44" s="112"/>
      <c r="C44" s="112"/>
      <c r="E44" s="112"/>
    </row>
    <row r="45" spans="1:5">
      <c r="A45" s="109"/>
      <c r="B45" s="112"/>
      <c r="C45" s="112"/>
      <c r="E45" s="112"/>
    </row>
    <row r="46" spans="1:5">
      <c r="A46" s="109"/>
      <c r="B46" s="112"/>
      <c r="C46" s="112"/>
      <c r="E46" s="112"/>
    </row>
    <row r="47" spans="1:5">
      <c r="A47" s="109"/>
      <c r="B47" s="112"/>
      <c r="C47" s="112"/>
      <c r="E47" s="112"/>
    </row>
    <row r="48" spans="1:5">
      <c r="A48" s="109"/>
      <c r="B48" s="112"/>
      <c r="C48" s="112"/>
      <c r="E48" s="112"/>
    </row>
    <row r="49" spans="1:5">
      <c r="A49" s="109"/>
      <c r="B49" s="112"/>
      <c r="C49" s="112"/>
      <c r="E49" s="112"/>
    </row>
    <row r="50" spans="1:5">
      <c r="A50" s="109"/>
      <c r="B50" s="112"/>
      <c r="C50" s="112"/>
      <c r="E50" s="112"/>
    </row>
    <row r="51" spans="1:5">
      <c r="A51" s="109"/>
      <c r="B51" s="112"/>
      <c r="C51" s="112"/>
      <c r="E51" s="112"/>
    </row>
    <row r="52" spans="1:5">
      <c r="A52" s="109"/>
      <c r="B52" s="112"/>
      <c r="C52" s="112"/>
      <c r="E52" s="112"/>
    </row>
    <row r="53" spans="1:5">
      <c r="A53" s="109"/>
      <c r="B53" s="112"/>
      <c r="C53" s="112"/>
      <c r="E53" s="112"/>
    </row>
    <row r="54" spans="1:5">
      <c r="A54" s="109"/>
      <c r="B54" s="112"/>
      <c r="C54" s="112"/>
      <c r="E54" s="112"/>
    </row>
    <row r="55" spans="1:5">
      <c r="A55" s="109"/>
      <c r="B55" s="112"/>
      <c r="C55" s="112"/>
      <c r="E55" s="112"/>
    </row>
    <row r="56" spans="1:5">
      <c r="A56" s="109"/>
      <c r="B56" s="112"/>
      <c r="C56" s="112"/>
      <c r="E56" s="112"/>
    </row>
    <row r="57" spans="1:5">
      <c r="A57" s="109"/>
      <c r="B57" s="112"/>
      <c r="C57" s="112"/>
      <c r="E57" s="112"/>
    </row>
    <row r="58" spans="1:5">
      <c r="A58" s="109"/>
      <c r="B58" s="112"/>
      <c r="C58" s="112"/>
      <c r="E58" s="112"/>
    </row>
    <row r="59" spans="1:5">
      <c r="A59" s="109"/>
      <c r="B59" s="112"/>
      <c r="C59" s="112"/>
      <c r="E59" s="112"/>
    </row>
    <row r="60" spans="1:5">
      <c r="A60" s="109"/>
      <c r="B60" s="112"/>
      <c r="C60" s="112"/>
      <c r="E60" s="112"/>
    </row>
    <row r="61" spans="1:5">
      <c r="A61" s="109"/>
      <c r="B61" s="112"/>
      <c r="C61" s="112"/>
      <c r="E61" s="112"/>
    </row>
    <row r="62" spans="1:5">
      <c r="A62" s="109"/>
      <c r="B62" s="112"/>
      <c r="C62" s="112"/>
      <c r="E62" s="112"/>
    </row>
    <row r="63" spans="1:5">
      <c r="A63" s="109"/>
      <c r="B63" s="112"/>
      <c r="C63" s="112"/>
      <c r="E63" s="112"/>
    </row>
    <row r="64" spans="1:5">
      <c r="A64" s="109"/>
      <c r="B64" s="112"/>
      <c r="C64" s="112"/>
      <c r="E64" s="112"/>
    </row>
    <row r="65" spans="1:5">
      <c r="A65" s="109"/>
      <c r="B65" s="112"/>
      <c r="C65" s="112"/>
      <c r="E65" s="112"/>
    </row>
    <row r="66" spans="1:5">
      <c r="A66" s="109"/>
      <c r="B66" s="112"/>
      <c r="C66" s="112"/>
      <c r="E66" s="112"/>
    </row>
    <row r="67" spans="1:5">
      <c r="A67" s="109"/>
      <c r="B67" s="112"/>
      <c r="C67" s="112"/>
      <c r="E67" s="112"/>
    </row>
    <row r="68" spans="1:5">
      <c r="A68" s="109"/>
      <c r="B68" s="112"/>
      <c r="C68" s="112"/>
      <c r="E68" s="112"/>
    </row>
    <row r="69" spans="1:5">
      <c r="A69" s="109"/>
      <c r="B69" s="112"/>
      <c r="C69" s="112"/>
      <c r="E69" s="112"/>
    </row>
    <row r="70" spans="1:5">
      <c r="A70" s="109"/>
      <c r="B70" s="112"/>
      <c r="C70" s="112"/>
      <c r="E70" s="112"/>
    </row>
    <row r="71" spans="1:5">
      <c r="A71" s="109"/>
      <c r="B71" s="112"/>
      <c r="C71" s="112"/>
      <c r="E71" s="112"/>
    </row>
    <row r="72" spans="1:5">
      <c r="A72" s="109"/>
      <c r="B72" s="112"/>
      <c r="C72" s="112"/>
      <c r="E72" s="112"/>
    </row>
    <row r="73" spans="1:5">
      <c r="A73" s="109"/>
      <c r="B73" s="112"/>
      <c r="C73" s="112"/>
      <c r="E73" s="112"/>
    </row>
    <row r="74" spans="1:5">
      <c r="A74" s="109"/>
      <c r="B74" s="112"/>
      <c r="C74" s="112"/>
      <c r="E74" s="112"/>
    </row>
    <row r="75" spans="1:5">
      <c r="A75" s="109"/>
      <c r="B75" s="112"/>
      <c r="C75" s="112"/>
      <c r="E75" s="112"/>
    </row>
    <row r="76" spans="1:5">
      <c r="A76" s="109"/>
      <c r="B76" s="112"/>
      <c r="C76" s="112"/>
      <c r="E76" s="112"/>
    </row>
    <row r="77" spans="1:5">
      <c r="A77" s="109"/>
      <c r="B77" s="112"/>
      <c r="C77" s="112"/>
      <c r="E77" s="112"/>
    </row>
    <row r="78" spans="1:5">
      <c r="A78" s="109"/>
      <c r="B78" s="112"/>
      <c r="C78" s="112"/>
      <c r="E78" s="112"/>
    </row>
    <row r="79" spans="1:5">
      <c r="A79" s="109"/>
      <c r="B79" s="112"/>
      <c r="C79" s="112"/>
      <c r="E79" s="112"/>
    </row>
    <row r="80" spans="1:5">
      <c r="A80" s="109"/>
      <c r="B80" s="112"/>
      <c r="C80" s="112"/>
      <c r="E80" s="112"/>
    </row>
    <row r="81" spans="1:5">
      <c r="A81" s="109"/>
      <c r="B81" s="112"/>
      <c r="C81" s="112"/>
      <c r="E81" s="112"/>
    </row>
    <row r="82" spans="1:5">
      <c r="A82" s="109"/>
      <c r="B82" s="112"/>
      <c r="C82" s="112"/>
      <c r="E82" s="112"/>
    </row>
    <row r="83" spans="1:5">
      <c r="A83" s="109"/>
      <c r="B83" s="112"/>
      <c r="C83" s="112"/>
      <c r="E83" s="112"/>
    </row>
    <row r="84" spans="1:5">
      <c r="A84" s="109"/>
      <c r="B84" s="112"/>
      <c r="C84" s="112"/>
      <c r="E84" s="112"/>
    </row>
    <row r="85" spans="1:5">
      <c r="A85" s="109"/>
      <c r="B85" s="112"/>
      <c r="C85" s="112"/>
      <c r="E85" s="112"/>
    </row>
    <row r="86" spans="1:5">
      <c r="A86" s="109"/>
      <c r="B86" s="112"/>
      <c r="C86" s="112"/>
      <c r="E86" s="112"/>
    </row>
    <row r="87" spans="1:5">
      <c r="A87" s="109"/>
      <c r="B87" s="112"/>
      <c r="C87" s="112"/>
      <c r="E87" s="112"/>
    </row>
    <row r="88" spans="1:5">
      <c r="A88" s="109"/>
      <c r="B88" s="112"/>
      <c r="C88" s="112"/>
      <c r="E88" s="112"/>
    </row>
    <row r="89" spans="1:5">
      <c r="A89" s="109"/>
      <c r="B89" s="112"/>
      <c r="C89" s="112"/>
      <c r="E89" s="112"/>
    </row>
    <row r="90" spans="1:5">
      <c r="A90" s="109"/>
      <c r="B90" s="112"/>
      <c r="C90" s="112"/>
      <c r="E90" s="112"/>
    </row>
    <row r="91" spans="1:5">
      <c r="A91" s="109"/>
      <c r="B91" s="112"/>
      <c r="C91" s="112"/>
      <c r="E91" s="112"/>
    </row>
    <row r="92" spans="1:5">
      <c r="A92" s="109"/>
      <c r="B92" s="112"/>
      <c r="C92" s="112"/>
      <c r="E92" s="112"/>
    </row>
    <row r="93" spans="1:5">
      <c r="A93" s="109"/>
      <c r="B93" s="112"/>
      <c r="C93" s="112"/>
      <c r="E93" s="112"/>
    </row>
    <row r="94" spans="1:5">
      <c r="A94" s="109"/>
      <c r="B94" s="112"/>
      <c r="C94" s="112"/>
      <c r="E94" s="112"/>
    </row>
    <row r="95" spans="1:5">
      <c r="A95" s="109"/>
      <c r="B95" s="112"/>
      <c r="C95" s="112"/>
      <c r="E95" s="112"/>
    </row>
    <row r="96" spans="1:5">
      <c r="A96" s="109"/>
      <c r="B96" s="112"/>
      <c r="C96" s="112"/>
      <c r="E96" s="112"/>
    </row>
    <row r="97" spans="1:5">
      <c r="A97" s="109"/>
      <c r="B97" s="112"/>
      <c r="C97" s="112"/>
      <c r="E97" s="112"/>
    </row>
    <row r="98" spans="1:5">
      <c r="A98" s="109"/>
      <c r="B98" s="112"/>
      <c r="C98" s="112"/>
      <c r="E98" s="112"/>
    </row>
    <row r="99" spans="1:5">
      <c r="A99" s="109"/>
      <c r="B99" s="112"/>
      <c r="C99" s="112"/>
      <c r="E99" s="112"/>
    </row>
    <row r="100" spans="1:5">
      <c r="A100" s="109"/>
      <c r="B100" s="112"/>
      <c r="C100" s="112"/>
      <c r="E100" s="112"/>
    </row>
    <row r="101" spans="1:5">
      <c r="A101" s="109"/>
      <c r="B101" s="112"/>
      <c r="C101" s="112"/>
      <c r="E101" s="112"/>
    </row>
    <row r="102" spans="1:5">
      <c r="A102" s="109"/>
      <c r="B102" s="112"/>
      <c r="C102" s="112"/>
      <c r="E102" s="112"/>
    </row>
    <row r="103" spans="1:5">
      <c r="A103" s="109"/>
      <c r="B103" s="112"/>
      <c r="C103" s="112"/>
      <c r="E103" s="112"/>
    </row>
    <row r="104" spans="1:5">
      <c r="A104" s="109"/>
      <c r="B104" s="112"/>
      <c r="C104" s="112"/>
      <c r="E104" s="112"/>
    </row>
    <row r="105" spans="1:5">
      <c r="A105" s="109"/>
      <c r="B105" s="112"/>
      <c r="C105" s="112"/>
      <c r="E105" s="112"/>
    </row>
    <row r="106" spans="1:5">
      <c r="A106" s="109"/>
      <c r="B106" s="112"/>
      <c r="C106" s="112"/>
      <c r="E106" s="112"/>
    </row>
    <row r="107" spans="1:5">
      <c r="A107" s="109"/>
      <c r="B107" s="112"/>
      <c r="C107" s="112"/>
      <c r="E107" s="112"/>
    </row>
    <row r="108" spans="1:5">
      <c r="A108" s="109"/>
      <c r="B108" s="112"/>
      <c r="C108" s="112"/>
      <c r="E108" s="112"/>
    </row>
    <row r="109" spans="1:5">
      <c r="A109" s="109"/>
      <c r="B109" s="112"/>
      <c r="C109" s="112"/>
      <c r="E109" s="112"/>
    </row>
    <row r="110" spans="1:5">
      <c r="A110" s="109"/>
      <c r="B110" s="112"/>
      <c r="C110" s="112"/>
      <c r="E110" s="112"/>
    </row>
    <row r="111" spans="1:5">
      <c r="A111" s="109"/>
      <c r="B111" s="112"/>
      <c r="C111" s="112"/>
      <c r="E111" s="112"/>
    </row>
    <row r="112" spans="1:5">
      <c r="A112" s="109"/>
      <c r="B112" s="112"/>
      <c r="C112" s="112"/>
      <c r="E112" s="112"/>
    </row>
    <row r="113" spans="1:5">
      <c r="A113" s="109"/>
      <c r="B113" s="112"/>
      <c r="C113" s="112"/>
      <c r="E113" s="112"/>
    </row>
    <row r="114" spans="1:5">
      <c r="A114" s="109"/>
      <c r="B114" s="112"/>
      <c r="C114" s="112"/>
      <c r="E114" s="112"/>
    </row>
    <row r="115" spans="1:5">
      <c r="A115" s="109"/>
      <c r="B115" s="112"/>
      <c r="C115" s="112"/>
      <c r="E115" s="112"/>
    </row>
    <row r="116" spans="1:5">
      <c r="A116" s="109"/>
      <c r="B116" s="112"/>
      <c r="C116" s="112"/>
      <c r="E116" s="112"/>
    </row>
    <row r="117" spans="1:5">
      <c r="A117" s="109"/>
      <c r="B117" s="112"/>
      <c r="C117" s="112"/>
      <c r="E117" s="112"/>
    </row>
    <row r="118" spans="1:5">
      <c r="A118" s="109"/>
      <c r="B118" s="112"/>
      <c r="C118" s="112"/>
      <c r="E118" s="112"/>
    </row>
    <row r="119" spans="1:5">
      <c r="A119" s="109"/>
      <c r="B119" s="112"/>
      <c r="C119" s="112"/>
      <c r="E119" s="112"/>
    </row>
    <row r="120" spans="1:5">
      <c r="A120" s="109"/>
      <c r="B120" s="112"/>
      <c r="C120" s="112"/>
      <c r="E120" s="112"/>
    </row>
    <row r="121" spans="1:5">
      <c r="A121" s="109"/>
      <c r="B121" s="112"/>
      <c r="C121" s="112"/>
      <c r="E121" s="112"/>
    </row>
    <row r="122" spans="1:5">
      <c r="A122" s="109"/>
      <c r="B122" s="112"/>
      <c r="C122" s="112"/>
      <c r="E122" s="112"/>
    </row>
    <row r="123" spans="1:5">
      <c r="A123" s="109"/>
      <c r="B123" s="112"/>
      <c r="C123" s="112"/>
      <c r="E123" s="112"/>
    </row>
    <row r="124" spans="1:5">
      <c r="A124" s="109"/>
      <c r="B124" s="112"/>
      <c r="C124" s="112"/>
      <c r="E124" s="112"/>
    </row>
    <row r="125" spans="1:5">
      <c r="A125" s="109"/>
      <c r="B125" s="112"/>
      <c r="C125" s="112"/>
      <c r="E125" s="112"/>
    </row>
    <row r="126" spans="1:5">
      <c r="A126" s="109"/>
      <c r="B126" s="112"/>
      <c r="C126" s="112"/>
      <c r="E126" s="112"/>
    </row>
    <row r="127" spans="1:5">
      <c r="A127" s="109"/>
      <c r="B127" s="112"/>
      <c r="C127" s="112"/>
      <c r="E127" s="112"/>
    </row>
    <row r="128" spans="1:5">
      <c r="A128" s="109"/>
      <c r="B128" s="112"/>
      <c r="C128" s="112"/>
      <c r="E128" s="112"/>
    </row>
    <row r="129" spans="1:5">
      <c r="A129" s="109"/>
      <c r="B129" s="112"/>
      <c r="C129" s="112"/>
      <c r="E129" s="112"/>
    </row>
    <row r="130" spans="1:5">
      <c r="A130" s="109"/>
      <c r="B130" s="112"/>
      <c r="C130" s="112"/>
      <c r="E130" s="112"/>
    </row>
    <row r="131" spans="1:5">
      <c r="A131" s="109"/>
      <c r="B131" s="112"/>
      <c r="C131" s="112"/>
      <c r="E131" s="112"/>
    </row>
    <row r="132" spans="1:5">
      <c r="A132" s="109"/>
      <c r="B132" s="112"/>
      <c r="C132" s="112"/>
      <c r="E132" s="112"/>
    </row>
    <row r="133" spans="1:5">
      <c r="A133" s="109"/>
      <c r="B133" s="112"/>
      <c r="C133" s="112"/>
      <c r="E133" s="112"/>
    </row>
    <row r="134" spans="1:5">
      <c r="A134" s="109"/>
      <c r="B134" s="112"/>
      <c r="C134" s="112"/>
      <c r="E134" s="112"/>
    </row>
    <row r="135" spans="1:5">
      <c r="A135" s="109"/>
      <c r="B135" s="112"/>
      <c r="C135" s="112"/>
      <c r="E135" s="112"/>
    </row>
    <row r="136" spans="1:5">
      <c r="A136" s="109"/>
      <c r="B136" s="112"/>
      <c r="C136" s="112"/>
      <c r="E136" s="112"/>
    </row>
    <row r="137" spans="1:5">
      <c r="A137" s="109"/>
      <c r="B137" s="112"/>
      <c r="C137" s="112"/>
      <c r="E137" s="112"/>
    </row>
    <row r="138" spans="1:5">
      <c r="A138" s="109"/>
      <c r="B138" s="112"/>
      <c r="C138" s="112"/>
      <c r="E138" s="112"/>
    </row>
    <row r="139" spans="1:5">
      <c r="A139" s="109"/>
      <c r="B139" s="112"/>
      <c r="C139" s="112"/>
      <c r="E139" s="112"/>
    </row>
    <row r="140" spans="1:5">
      <c r="A140" s="109"/>
      <c r="B140" s="112"/>
      <c r="C140" s="112"/>
      <c r="E140" s="112"/>
    </row>
    <row r="141" spans="1:5">
      <c r="A141" s="109"/>
      <c r="B141" s="112"/>
      <c r="C141" s="112"/>
      <c r="E141" s="112"/>
    </row>
    <row r="142" spans="1:5">
      <c r="A142" s="109"/>
      <c r="B142" s="112"/>
      <c r="C142" s="112"/>
      <c r="E142" s="112"/>
    </row>
    <row r="143" spans="1:5">
      <c r="A143" s="109"/>
      <c r="B143" s="112"/>
      <c r="C143" s="112"/>
      <c r="E143" s="112"/>
    </row>
    <row r="144" spans="1:5">
      <c r="A144" s="109"/>
      <c r="B144" s="112"/>
      <c r="C144" s="112"/>
      <c r="E144" s="112"/>
    </row>
    <row r="145" spans="1:5">
      <c r="A145" s="109"/>
      <c r="B145" s="112"/>
      <c r="C145" s="112"/>
      <c r="E145" s="112"/>
    </row>
    <row r="146" spans="1:5">
      <c r="A146" s="109"/>
      <c r="B146" s="112"/>
      <c r="C146" s="112"/>
      <c r="E146" s="112"/>
    </row>
    <row r="147" spans="1:5">
      <c r="A147" s="109"/>
      <c r="B147" s="112"/>
      <c r="C147" s="112"/>
      <c r="E147" s="112"/>
    </row>
    <row r="148" spans="1:5">
      <c r="A148" s="109"/>
      <c r="B148" s="112"/>
      <c r="C148" s="112"/>
      <c r="E148" s="112"/>
    </row>
    <row r="149" spans="1:5">
      <c r="A149" s="109"/>
      <c r="B149" s="112"/>
      <c r="C149" s="112"/>
      <c r="E149" s="112"/>
    </row>
    <row r="150" spans="1:5">
      <c r="A150" s="109"/>
      <c r="B150" s="112"/>
      <c r="C150" s="112"/>
      <c r="E150" s="112"/>
    </row>
    <row r="151" spans="1:5">
      <c r="A151" s="109"/>
      <c r="B151" s="112"/>
      <c r="C151" s="112"/>
      <c r="E151" s="112"/>
    </row>
    <row r="152" spans="1:5">
      <c r="A152" s="109"/>
      <c r="B152" s="112"/>
      <c r="C152" s="112"/>
      <c r="E152" s="112"/>
    </row>
    <row r="153" spans="1:5">
      <c r="A153" s="109"/>
      <c r="B153" s="112"/>
      <c r="C153" s="112"/>
      <c r="E153" s="112"/>
    </row>
    <row r="154" spans="1:5">
      <c r="A154" s="109"/>
      <c r="B154" s="112"/>
      <c r="C154" s="112"/>
      <c r="E154" s="112"/>
    </row>
    <row r="155" spans="1:5">
      <c r="A155" s="109"/>
      <c r="B155" s="112"/>
      <c r="C155" s="112"/>
      <c r="E155" s="112"/>
    </row>
    <row r="156" spans="1:5">
      <c r="A156" s="109"/>
      <c r="B156" s="112"/>
      <c r="C156" s="112"/>
      <c r="E156" s="112"/>
    </row>
    <row r="157" spans="1:5">
      <c r="A157" s="109"/>
      <c r="B157" s="112"/>
      <c r="C157" s="112"/>
      <c r="E157" s="112"/>
    </row>
    <row r="158" spans="1:5">
      <c r="A158" s="109"/>
      <c r="B158" s="112"/>
      <c r="C158" s="112"/>
      <c r="E158" s="112"/>
    </row>
    <row r="159" spans="1:5">
      <c r="A159" s="109"/>
      <c r="B159" s="112"/>
      <c r="C159" s="112"/>
      <c r="E159" s="112"/>
    </row>
    <row r="160" spans="1:5">
      <c r="A160" s="109"/>
      <c r="B160" s="112"/>
      <c r="C160" s="112"/>
      <c r="E160" s="112"/>
    </row>
    <row r="161" spans="1:5">
      <c r="A161" s="109"/>
      <c r="B161" s="112"/>
      <c r="C161" s="112"/>
      <c r="E161" s="112"/>
    </row>
    <row r="162" spans="1:5">
      <c r="A162" s="109"/>
      <c r="B162" s="112"/>
      <c r="C162" s="112"/>
      <c r="E162" s="112"/>
    </row>
    <row r="163" spans="1:5">
      <c r="A163" s="109"/>
      <c r="B163" s="112"/>
      <c r="C163" s="112"/>
      <c r="E163" s="112"/>
    </row>
    <row r="164" spans="1:5">
      <c r="A164" s="109"/>
      <c r="B164" s="112"/>
      <c r="C164" s="112"/>
      <c r="E164" s="112"/>
    </row>
    <row r="165" spans="1:5">
      <c r="A165" s="109"/>
      <c r="B165" s="112"/>
      <c r="C165" s="112"/>
      <c r="E165" s="112"/>
    </row>
    <row r="166" spans="1:5">
      <c r="A166" s="109"/>
      <c r="B166" s="112"/>
      <c r="C166" s="112"/>
      <c r="E166" s="112"/>
    </row>
    <row r="167" spans="1:5">
      <c r="A167" s="109"/>
      <c r="B167" s="112"/>
      <c r="C167" s="112"/>
      <c r="E167" s="112"/>
    </row>
    <row r="168" spans="1:5">
      <c r="A168" s="109"/>
      <c r="B168" s="112"/>
      <c r="C168" s="112"/>
      <c r="E168" s="112"/>
    </row>
    <row r="169" spans="1:5">
      <c r="A169" s="109"/>
      <c r="B169" s="112"/>
      <c r="C169" s="112"/>
      <c r="E169" s="112"/>
    </row>
    <row r="170" spans="1:5">
      <c r="A170" s="109"/>
      <c r="B170" s="112"/>
      <c r="C170" s="112"/>
      <c r="E170" s="112"/>
    </row>
    <row r="171" spans="1:5">
      <c r="A171" s="109"/>
      <c r="B171" s="112"/>
      <c r="C171" s="112"/>
      <c r="E171" s="112"/>
    </row>
    <row r="172" spans="1:5">
      <c r="A172" s="109"/>
      <c r="B172" s="112"/>
      <c r="C172" s="112"/>
      <c r="E172" s="112"/>
    </row>
    <row r="173" spans="1:5">
      <c r="A173" s="109"/>
      <c r="B173" s="112"/>
      <c r="C173" s="112"/>
      <c r="E173" s="112"/>
    </row>
    <row r="174" spans="1:5">
      <c r="A174" s="109"/>
      <c r="B174" s="112"/>
      <c r="C174" s="112"/>
      <c r="E174" s="112"/>
    </row>
    <row r="175" spans="1:5">
      <c r="A175" s="109"/>
      <c r="B175" s="112"/>
      <c r="C175" s="112"/>
      <c r="E175" s="112"/>
    </row>
    <row r="176" spans="1:5">
      <c r="A176" s="109"/>
      <c r="B176" s="112"/>
      <c r="C176" s="112"/>
      <c r="E176" s="112"/>
    </row>
    <row r="177" spans="1:5">
      <c r="A177" s="109"/>
      <c r="B177" s="112"/>
      <c r="C177" s="112"/>
      <c r="E177" s="112"/>
    </row>
    <row r="178" spans="1:5">
      <c r="A178" s="109"/>
      <c r="B178" s="112"/>
      <c r="C178" s="112"/>
      <c r="E178" s="112"/>
    </row>
    <row r="179" spans="1:5">
      <c r="A179" s="109"/>
      <c r="B179" s="112"/>
      <c r="C179" s="112"/>
      <c r="E179" s="112"/>
    </row>
    <row r="180" spans="1:5">
      <c r="A180" s="109"/>
      <c r="B180" s="112"/>
      <c r="C180" s="112"/>
      <c r="E180" s="112"/>
    </row>
    <row r="181" spans="1:5">
      <c r="A181" s="109"/>
      <c r="B181" s="112"/>
      <c r="C181" s="112"/>
      <c r="E181" s="112"/>
    </row>
    <row r="182" spans="1:5">
      <c r="A182" s="109"/>
      <c r="B182" s="112"/>
      <c r="C182" s="112"/>
      <c r="E182" s="112"/>
    </row>
    <row r="183" spans="1:5">
      <c r="A183" s="109"/>
      <c r="B183" s="112"/>
      <c r="C183" s="112"/>
      <c r="E183" s="112"/>
    </row>
    <row r="184" spans="1:5">
      <c r="A184" s="109"/>
      <c r="B184" s="112"/>
      <c r="C184" s="112"/>
      <c r="E184" s="112"/>
    </row>
    <row r="185" spans="1:5">
      <c r="A185" s="109"/>
      <c r="B185" s="112"/>
      <c r="C185" s="112"/>
      <c r="E185" s="112"/>
    </row>
    <row r="186" spans="1:5">
      <c r="A186" s="109"/>
      <c r="B186" s="112"/>
      <c r="C186" s="112"/>
      <c r="E186" s="112"/>
    </row>
    <row r="187" spans="1:5">
      <c r="A187" s="109"/>
      <c r="B187" s="112"/>
      <c r="C187" s="112"/>
      <c r="E187" s="112"/>
    </row>
    <row r="188" spans="1:5">
      <c r="A188" s="109"/>
      <c r="B188" s="112"/>
      <c r="C188" s="112"/>
      <c r="E188" s="112"/>
    </row>
    <row r="189" spans="1:5">
      <c r="A189" s="109"/>
      <c r="B189" s="112"/>
      <c r="C189" s="112"/>
      <c r="E189" s="112"/>
    </row>
    <row r="190" spans="1:5">
      <c r="A190" s="109"/>
      <c r="B190" s="112"/>
      <c r="C190" s="112"/>
      <c r="E190" s="112"/>
    </row>
    <row r="191" spans="1:5">
      <c r="A191" s="109"/>
      <c r="B191" s="112"/>
      <c r="C191" s="112"/>
      <c r="E191" s="112"/>
    </row>
    <row r="192" spans="1:5">
      <c r="A192" s="109"/>
      <c r="B192" s="112"/>
      <c r="C192" s="112"/>
      <c r="E192" s="112"/>
    </row>
    <row r="193" spans="1:5">
      <c r="A193" s="109"/>
      <c r="B193" s="112"/>
      <c r="C193" s="112"/>
      <c r="E193" s="112"/>
    </row>
    <row r="194" spans="1:5">
      <c r="A194" s="109"/>
      <c r="B194" s="112"/>
      <c r="C194" s="112"/>
      <c r="E194" s="112"/>
    </row>
    <row r="195" spans="1:5">
      <c r="A195" s="109"/>
      <c r="B195" s="112"/>
      <c r="C195" s="112"/>
      <c r="E195" s="112"/>
    </row>
    <row r="196" spans="1:5">
      <c r="A196" s="109"/>
      <c r="B196" s="112"/>
      <c r="C196" s="112"/>
      <c r="E196" s="112"/>
    </row>
    <row r="197" spans="1:5">
      <c r="A197" s="109"/>
      <c r="B197" s="112"/>
      <c r="C197" s="112"/>
      <c r="E197" s="112"/>
    </row>
    <row r="198" spans="1:5">
      <c r="A198" s="109"/>
      <c r="B198" s="112"/>
      <c r="C198" s="112"/>
      <c r="E198" s="112"/>
    </row>
    <row r="199" spans="1:5">
      <c r="A199" s="109"/>
      <c r="B199" s="112"/>
      <c r="C199" s="112"/>
      <c r="E199" s="112"/>
    </row>
    <row r="200" spans="1:5">
      <c r="A200" s="109"/>
      <c r="B200" s="112"/>
      <c r="C200" s="112"/>
      <c r="E200" s="112"/>
    </row>
    <row r="201" spans="1:5">
      <c r="A201" s="109"/>
      <c r="B201" s="112"/>
      <c r="C201" s="112"/>
      <c r="E201" s="112"/>
    </row>
    <row r="202" spans="1:5">
      <c r="A202" s="109"/>
      <c r="B202" s="112"/>
      <c r="C202" s="112"/>
      <c r="E202" s="112"/>
    </row>
    <row r="203" spans="1:5">
      <c r="A203" s="109"/>
      <c r="B203" s="112"/>
      <c r="C203" s="112"/>
      <c r="E203" s="112"/>
    </row>
    <row r="204" spans="1:5">
      <c r="A204" s="109"/>
      <c r="B204" s="112"/>
      <c r="C204" s="112"/>
      <c r="E204" s="112"/>
    </row>
    <row r="205" spans="1:5">
      <c r="A205" s="109"/>
      <c r="B205" s="112"/>
      <c r="C205" s="112"/>
      <c r="E205" s="112"/>
    </row>
    <row r="206" spans="1:5">
      <c r="A206" s="109"/>
      <c r="B206" s="112"/>
      <c r="C206" s="112"/>
      <c r="E206" s="112"/>
    </row>
    <row r="207" spans="1:5">
      <c r="A207" s="109"/>
      <c r="B207" s="112"/>
      <c r="C207" s="112"/>
      <c r="E207" s="112"/>
    </row>
    <row r="208" spans="1:5">
      <c r="A208" s="109"/>
      <c r="B208" s="112"/>
      <c r="C208" s="112"/>
      <c r="E208" s="112"/>
    </row>
    <row r="209" spans="1:5">
      <c r="A209" s="109"/>
      <c r="B209" s="112"/>
      <c r="C209" s="112"/>
      <c r="E209" s="112"/>
    </row>
    <row r="210" spans="1:5">
      <c r="A210" s="109"/>
      <c r="B210" s="112"/>
      <c r="C210" s="112"/>
      <c r="E210" s="112"/>
    </row>
    <row r="211" spans="1:5">
      <c r="A211" s="109"/>
      <c r="B211" s="112"/>
      <c r="C211" s="112"/>
      <c r="E211" s="112"/>
    </row>
    <row r="212" spans="1:5">
      <c r="A212" s="109"/>
      <c r="B212" s="112"/>
      <c r="C212" s="112"/>
      <c r="E212" s="112"/>
    </row>
    <row r="213" spans="1:5">
      <c r="A213" s="109"/>
      <c r="B213" s="112"/>
      <c r="C213" s="112"/>
      <c r="E213" s="112"/>
    </row>
    <row r="214" spans="1:5">
      <c r="A214" s="109"/>
      <c r="B214" s="112"/>
      <c r="C214" s="112"/>
      <c r="E214" s="112"/>
    </row>
    <row r="215" spans="1:5">
      <c r="A215" s="109"/>
      <c r="B215" s="112"/>
      <c r="C215" s="112"/>
      <c r="E215" s="112"/>
    </row>
    <row r="216" spans="1:5">
      <c r="A216" s="109"/>
      <c r="B216" s="112"/>
      <c r="C216" s="112"/>
      <c r="E216" s="112"/>
    </row>
    <row r="217" spans="1:5">
      <c r="A217" s="109"/>
      <c r="B217" s="112"/>
      <c r="C217" s="112"/>
      <c r="E217" s="112"/>
    </row>
    <row r="218" spans="1:5">
      <c r="A218" s="109"/>
      <c r="B218" s="112"/>
      <c r="C218" s="112"/>
      <c r="E218" s="112"/>
    </row>
    <row r="219" spans="1:5">
      <c r="A219" s="109"/>
      <c r="B219" s="112"/>
      <c r="C219" s="112"/>
      <c r="E219" s="112"/>
    </row>
    <row r="220" spans="1:5">
      <c r="A220" s="109"/>
      <c r="B220" s="112"/>
      <c r="C220" s="112"/>
      <c r="E220" s="112"/>
    </row>
    <row r="221" spans="1:5">
      <c r="A221" s="109"/>
      <c r="B221" s="112"/>
      <c r="C221" s="112"/>
      <c r="E221" s="112"/>
    </row>
    <row r="222" spans="1:5">
      <c r="A222" s="109"/>
      <c r="B222" s="112"/>
      <c r="C222" s="112"/>
      <c r="E222" s="112"/>
    </row>
    <row r="223" spans="1:5">
      <c r="A223" s="109"/>
      <c r="B223" s="112"/>
      <c r="C223" s="112"/>
      <c r="E223" s="112"/>
    </row>
    <row r="224" spans="1:5">
      <c r="A224" s="109"/>
      <c r="B224" s="112"/>
      <c r="C224" s="112"/>
      <c r="E224" s="112"/>
    </row>
    <row r="225" spans="1:5">
      <c r="A225" s="109"/>
      <c r="B225" s="112"/>
      <c r="C225" s="112"/>
      <c r="E225" s="112"/>
    </row>
    <row r="226" spans="1:5">
      <c r="A226" s="109"/>
      <c r="B226" s="112"/>
      <c r="C226" s="112"/>
      <c r="E226" s="112"/>
    </row>
    <row r="227" spans="1:5">
      <c r="A227" s="109"/>
      <c r="B227" s="112"/>
      <c r="C227" s="112"/>
      <c r="E227" s="112"/>
    </row>
    <row r="228" spans="1:5">
      <c r="A228" s="109"/>
      <c r="B228" s="112"/>
      <c r="C228" s="112"/>
      <c r="E228" s="112"/>
    </row>
    <row r="229" spans="1:5">
      <c r="A229" s="109"/>
      <c r="B229" s="112"/>
      <c r="C229" s="112"/>
      <c r="E229" s="112"/>
    </row>
    <row r="230" spans="1:5">
      <c r="A230" s="109"/>
      <c r="B230" s="112"/>
      <c r="C230" s="112"/>
      <c r="E230" s="112"/>
    </row>
    <row r="231" spans="1:5">
      <c r="A231" s="109"/>
      <c r="B231" s="112"/>
      <c r="C231" s="112"/>
      <c r="E231" s="112"/>
    </row>
    <row r="232" spans="1:5">
      <c r="A232" s="109"/>
      <c r="B232" s="112"/>
      <c r="C232" s="112"/>
      <c r="E232" s="112"/>
    </row>
    <row r="233" spans="1:5">
      <c r="A233" s="109"/>
      <c r="B233" s="112"/>
      <c r="C233" s="112"/>
      <c r="E233" s="112"/>
    </row>
    <row r="234" spans="1:5">
      <c r="A234" s="109"/>
      <c r="B234" s="112"/>
      <c r="C234" s="112"/>
      <c r="E234" s="112"/>
    </row>
    <row r="235" spans="1:5">
      <c r="A235" s="109"/>
      <c r="B235" s="112"/>
      <c r="C235" s="112"/>
      <c r="E235" s="112"/>
    </row>
    <row r="236" spans="1:5">
      <c r="A236" s="109"/>
      <c r="B236" s="112"/>
      <c r="C236" s="112"/>
      <c r="E236" s="112"/>
    </row>
    <row r="237" spans="1:5">
      <c r="A237" s="109"/>
      <c r="B237" s="112"/>
      <c r="C237" s="112"/>
      <c r="E237" s="112"/>
    </row>
    <row r="238" spans="1:5">
      <c r="A238" s="109"/>
      <c r="B238" s="112"/>
      <c r="C238" s="112"/>
      <c r="E238" s="112"/>
    </row>
    <row r="239" spans="1:5">
      <c r="A239" s="109"/>
      <c r="B239" s="112"/>
      <c r="C239" s="112"/>
      <c r="E239" s="112"/>
    </row>
    <row r="240" spans="1:5">
      <c r="A240" s="109"/>
      <c r="B240" s="112"/>
      <c r="C240" s="112"/>
      <c r="E240" s="112"/>
    </row>
    <row r="241" spans="1:5">
      <c r="A241" s="109"/>
      <c r="B241" s="112"/>
      <c r="C241" s="112"/>
      <c r="E241" s="112"/>
    </row>
    <row r="242" spans="1:5">
      <c r="A242" s="109"/>
      <c r="B242" s="112"/>
      <c r="C242" s="112"/>
      <c r="E242" s="112"/>
    </row>
    <row r="243" spans="1:5">
      <c r="A243" s="109"/>
      <c r="B243" s="112"/>
      <c r="C243" s="112"/>
      <c r="E243" s="112"/>
    </row>
    <row r="244" spans="1:5">
      <c r="A244" s="109"/>
      <c r="B244" s="112"/>
      <c r="C244" s="112"/>
      <c r="E244" s="112"/>
    </row>
    <row r="245" spans="1:5">
      <c r="A245" s="109"/>
      <c r="B245" s="112"/>
      <c r="C245" s="112"/>
      <c r="E245" s="112"/>
    </row>
    <row r="246" spans="1:5">
      <c r="A246" s="109"/>
      <c r="B246" s="112"/>
      <c r="C246" s="112"/>
      <c r="E246" s="112"/>
    </row>
    <row r="247" spans="1:5">
      <c r="A247" s="109"/>
      <c r="B247" s="112"/>
      <c r="C247" s="112"/>
      <c r="E247" s="112"/>
    </row>
    <row r="248" spans="1:5">
      <c r="A248" s="109"/>
      <c r="B248" s="112"/>
      <c r="C248" s="112"/>
      <c r="E248" s="112"/>
    </row>
    <row r="249" spans="1:5">
      <c r="A249" s="109"/>
      <c r="B249" s="112"/>
      <c r="C249" s="112"/>
      <c r="E249" s="112"/>
    </row>
    <row r="250" spans="1:5">
      <c r="A250" s="109"/>
      <c r="B250" s="112"/>
      <c r="C250" s="112"/>
      <c r="E250" s="112"/>
    </row>
    <row r="251" spans="1:5">
      <c r="A251" s="109"/>
      <c r="B251" s="112"/>
      <c r="C251" s="112"/>
      <c r="E251" s="112"/>
    </row>
    <row r="252" spans="1:5">
      <c r="A252" s="109"/>
      <c r="B252" s="112"/>
      <c r="C252" s="112"/>
      <c r="E252" s="112"/>
    </row>
    <row r="253" spans="1:5">
      <c r="A253" s="109"/>
      <c r="B253" s="112"/>
      <c r="C253" s="112"/>
      <c r="E253" s="112"/>
    </row>
    <row r="254" spans="1:5">
      <c r="A254" s="109"/>
      <c r="B254" s="112"/>
      <c r="C254" s="112"/>
      <c r="E254" s="112"/>
    </row>
    <row r="255" spans="1:5">
      <c r="A255" s="109"/>
      <c r="B255" s="112"/>
      <c r="C255" s="112"/>
      <c r="E255" s="112"/>
    </row>
    <row r="256" spans="1:5">
      <c r="A256" s="109"/>
      <c r="B256" s="112"/>
      <c r="C256" s="112"/>
      <c r="E256" s="112"/>
    </row>
    <row r="257" spans="1:5">
      <c r="A257" s="109"/>
      <c r="B257" s="112"/>
      <c r="C257" s="112"/>
      <c r="E257" s="112"/>
    </row>
    <row r="258" spans="1:5">
      <c r="A258" s="109"/>
      <c r="B258" s="112"/>
      <c r="C258" s="112"/>
      <c r="E258" s="112"/>
    </row>
    <row r="259" spans="1:5">
      <c r="A259" s="109"/>
      <c r="B259" s="112"/>
      <c r="C259" s="112"/>
      <c r="E259" s="112"/>
    </row>
    <row r="260" spans="1:5">
      <c r="A260" s="109"/>
      <c r="B260" s="112"/>
      <c r="C260" s="112"/>
      <c r="E260" s="112"/>
    </row>
    <row r="261" spans="1:5">
      <c r="A261" s="109"/>
      <c r="B261" s="112"/>
      <c r="C261" s="112"/>
      <c r="E261" s="112"/>
    </row>
    <row r="262" spans="1:5">
      <c r="A262" s="109"/>
      <c r="B262" s="112"/>
      <c r="C262" s="112"/>
      <c r="E262" s="112"/>
    </row>
    <row r="263" spans="1:5">
      <c r="A263" s="109"/>
      <c r="B263" s="112"/>
      <c r="C263" s="112"/>
      <c r="E263" s="112"/>
    </row>
    <row r="264" spans="1:5">
      <c r="A264" s="109"/>
      <c r="B264" s="112"/>
      <c r="C264" s="112"/>
      <c r="E264" s="112"/>
    </row>
    <row r="265" spans="1:5">
      <c r="A265" s="109"/>
      <c r="B265" s="112"/>
      <c r="C265" s="112"/>
      <c r="E265" s="112"/>
    </row>
    <row r="266" spans="1:5">
      <c r="A266" s="109"/>
      <c r="B266" s="112"/>
      <c r="C266" s="112"/>
      <c r="E266" s="112"/>
    </row>
    <row r="267" spans="1:5">
      <c r="A267" s="109"/>
      <c r="B267" s="112"/>
      <c r="C267" s="112"/>
      <c r="E267" s="112"/>
    </row>
    <row r="268" spans="1:5">
      <c r="A268" s="109"/>
      <c r="B268" s="112"/>
      <c r="C268" s="112"/>
      <c r="E268" s="112"/>
    </row>
    <row r="269" spans="1:5">
      <c r="A269" s="109"/>
      <c r="B269" s="112"/>
      <c r="C269" s="112"/>
      <c r="E269" s="112"/>
    </row>
    <row r="270" spans="1:5">
      <c r="A270" s="109"/>
      <c r="B270" s="112"/>
      <c r="C270" s="112"/>
      <c r="E270" s="112"/>
    </row>
    <row r="271" spans="1:5">
      <c r="A271" s="109"/>
      <c r="B271" s="112"/>
      <c r="C271" s="112"/>
      <c r="E271" s="112"/>
    </row>
    <row r="272" spans="1:5">
      <c r="A272" s="109"/>
      <c r="B272" s="112"/>
      <c r="C272" s="112"/>
      <c r="E272" s="112"/>
    </row>
    <row r="273" spans="1:5">
      <c r="A273" s="109"/>
      <c r="B273" s="112"/>
      <c r="C273" s="112"/>
      <c r="E273" s="112"/>
    </row>
    <row r="274" spans="1:5">
      <c r="A274" s="109"/>
      <c r="B274" s="112"/>
      <c r="C274" s="112"/>
      <c r="E274" s="112"/>
    </row>
    <row r="275" spans="1:5">
      <c r="A275" s="109"/>
      <c r="B275" s="112"/>
      <c r="C275" s="112"/>
      <c r="E275" s="112"/>
    </row>
    <row r="276" spans="1:5">
      <c r="A276" s="109"/>
      <c r="B276" s="112"/>
      <c r="C276" s="112"/>
      <c r="E276" s="112"/>
    </row>
    <row r="277" spans="1:5">
      <c r="A277" s="109"/>
      <c r="B277" s="112"/>
      <c r="C277" s="112"/>
      <c r="E277" s="112"/>
    </row>
    <row r="278" spans="1:5">
      <c r="A278" s="109"/>
      <c r="B278" s="112"/>
      <c r="C278" s="112"/>
      <c r="E278" s="112"/>
    </row>
    <row r="279" spans="1:5">
      <c r="A279" s="109"/>
      <c r="B279" s="112"/>
      <c r="C279" s="112"/>
      <c r="E279" s="112"/>
    </row>
    <row r="280" spans="1:5">
      <c r="A280" s="109"/>
      <c r="B280" s="112"/>
      <c r="C280" s="112"/>
      <c r="E280" s="112"/>
    </row>
    <row r="281" spans="1:5">
      <c r="A281" s="109"/>
      <c r="B281" s="112"/>
      <c r="C281" s="112"/>
      <c r="E281" s="112"/>
    </row>
    <row r="282" spans="1:5">
      <c r="A282" s="109"/>
      <c r="B282" s="112"/>
      <c r="C282" s="112"/>
      <c r="E282" s="112"/>
    </row>
    <row r="283" spans="1:5">
      <c r="A283" s="109"/>
      <c r="B283" s="112"/>
      <c r="C283" s="112"/>
      <c r="E283" s="112"/>
    </row>
    <row r="284" spans="1:5">
      <c r="A284" s="109"/>
      <c r="B284" s="112"/>
      <c r="C284" s="112"/>
      <c r="E284" s="112"/>
    </row>
    <row r="285" spans="1:5">
      <c r="A285" s="109"/>
      <c r="B285" s="112"/>
      <c r="C285" s="112"/>
      <c r="E285" s="112"/>
    </row>
    <row r="286" spans="1:5">
      <c r="A286" s="109"/>
      <c r="B286" s="112"/>
      <c r="C286" s="112"/>
      <c r="E286" s="112"/>
    </row>
    <row r="287" spans="1:5">
      <c r="A287" s="109"/>
      <c r="B287" s="112"/>
      <c r="C287" s="112"/>
      <c r="E287" s="112"/>
    </row>
    <row r="288" spans="1:5">
      <c r="A288" s="109"/>
      <c r="B288" s="112"/>
      <c r="C288" s="112"/>
      <c r="E288" s="112"/>
    </row>
    <row r="289" spans="1:5">
      <c r="A289" s="109"/>
      <c r="B289" s="112"/>
      <c r="C289" s="112"/>
      <c r="E289" s="112"/>
    </row>
    <row r="290" spans="1:5">
      <c r="A290" s="109"/>
      <c r="B290" s="112"/>
      <c r="C290" s="112"/>
      <c r="E290" s="112"/>
    </row>
    <row r="291" spans="1:5">
      <c r="A291" s="109"/>
      <c r="B291" s="112"/>
      <c r="C291" s="112"/>
      <c r="E291" s="112"/>
    </row>
    <row r="292" spans="1:5">
      <c r="A292" s="109"/>
      <c r="B292" s="112"/>
      <c r="C292" s="112"/>
      <c r="E292" s="112"/>
    </row>
    <row r="293" spans="1:5">
      <c r="A293" s="109"/>
      <c r="B293" s="112"/>
      <c r="C293" s="112"/>
      <c r="E293" s="112"/>
    </row>
    <row r="294" spans="1:5">
      <c r="A294" s="109"/>
      <c r="B294" s="112"/>
      <c r="C294" s="112"/>
      <c r="E294" s="112"/>
    </row>
    <row r="295" spans="1:5">
      <c r="A295" s="109"/>
      <c r="B295" s="112"/>
      <c r="C295" s="112"/>
      <c r="E295" s="112"/>
    </row>
    <row r="296" spans="1:5">
      <c r="A296" s="109"/>
      <c r="B296" s="112"/>
      <c r="C296" s="112"/>
      <c r="E296" s="112"/>
    </row>
    <row r="297" spans="1:5">
      <c r="A297" s="109"/>
      <c r="B297" s="112"/>
      <c r="C297" s="112"/>
      <c r="E297" s="112"/>
    </row>
    <row r="298" spans="1:5">
      <c r="A298" s="109"/>
      <c r="B298" s="112"/>
      <c r="C298" s="112"/>
      <c r="E298" s="112"/>
    </row>
    <row r="299" spans="1:5">
      <c r="A299" s="109"/>
      <c r="B299" s="112"/>
      <c r="C299" s="112"/>
      <c r="E299" s="112"/>
    </row>
    <row r="300" spans="1:5">
      <c r="A300" s="109"/>
      <c r="B300" s="112"/>
      <c r="C300" s="112"/>
      <c r="E300" s="112"/>
    </row>
    <row r="301" spans="1:5">
      <c r="A301" s="109"/>
      <c r="B301" s="112"/>
      <c r="C301" s="112"/>
      <c r="E301" s="112"/>
    </row>
    <row r="302" spans="1:5">
      <c r="A302" s="109"/>
      <c r="B302" s="112"/>
      <c r="C302" s="112"/>
      <c r="E302" s="112"/>
    </row>
    <row r="303" spans="1:5">
      <c r="A303" s="109"/>
      <c r="B303" s="112"/>
      <c r="C303" s="112"/>
      <c r="E303" s="112"/>
    </row>
    <row r="304" spans="1:5">
      <c r="A304" s="109"/>
      <c r="B304" s="112"/>
      <c r="C304" s="112"/>
      <c r="E304" s="112"/>
    </row>
    <row r="305" spans="1:5">
      <c r="A305" s="109"/>
      <c r="B305" s="112"/>
      <c r="C305" s="112"/>
      <c r="E305" s="112"/>
    </row>
    <row r="306" spans="1:5">
      <c r="A306" s="109"/>
      <c r="B306" s="112"/>
      <c r="C306" s="112"/>
      <c r="E306" s="112"/>
    </row>
    <row r="307" spans="1:5">
      <c r="A307" s="109"/>
      <c r="B307" s="112"/>
      <c r="C307" s="112"/>
      <c r="E307" s="112"/>
    </row>
    <row r="308" spans="1:5">
      <c r="A308" s="109"/>
      <c r="B308" s="112"/>
      <c r="C308" s="112"/>
      <c r="E308" s="112"/>
    </row>
    <row r="309" spans="1:5">
      <c r="A309" s="109"/>
      <c r="B309" s="112"/>
      <c r="C309" s="112"/>
      <c r="E309" s="112"/>
    </row>
    <row r="310" spans="1:5">
      <c r="A310" s="109"/>
      <c r="B310" s="112"/>
      <c r="C310" s="112"/>
      <c r="E310" s="112"/>
    </row>
    <row r="311" spans="1:5">
      <c r="A311" s="109"/>
      <c r="B311" s="112"/>
      <c r="C311" s="112"/>
      <c r="E311" s="112"/>
    </row>
    <row r="312" spans="1:5">
      <c r="A312" s="109"/>
      <c r="B312" s="112"/>
      <c r="C312" s="112"/>
      <c r="E312" s="112"/>
    </row>
    <row r="313" spans="1:5">
      <c r="A313" s="109"/>
      <c r="B313" s="112"/>
      <c r="C313" s="112"/>
      <c r="E313" s="112"/>
    </row>
    <row r="314" spans="1:5">
      <c r="A314" s="109"/>
      <c r="B314" s="112"/>
      <c r="C314" s="112"/>
      <c r="E314" s="112"/>
    </row>
    <row r="315" spans="1:5">
      <c r="A315" s="109"/>
      <c r="B315" s="112"/>
      <c r="C315" s="112"/>
      <c r="E315" s="112"/>
    </row>
    <row r="316" spans="1:5">
      <c r="A316" s="109"/>
      <c r="B316" s="112"/>
      <c r="C316" s="112"/>
      <c r="E316" s="112"/>
    </row>
    <row r="317" spans="1:5">
      <c r="A317" s="109"/>
      <c r="B317" s="112"/>
      <c r="C317" s="112"/>
      <c r="E317" s="112"/>
    </row>
    <row r="318" spans="1:5">
      <c r="A318" s="109"/>
      <c r="B318" s="112"/>
      <c r="C318" s="112"/>
      <c r="E318" s="112"/>
    </row>
    <row r="319" spans="1:5">
      <c r="A319" s="109"/>
      <c r="B319" s="112"/>
      <c r="C319" s="112"/>
      <c r="E319" s="112"/>
    </row>
    <row r="320" spans="1:5">
      <c r="A320" s="109"/>
      <c r="B320" s="112"/>
      <c r="C320" s="112"/>
      <c r="E320" s="112"/>
    </row>
    <row r="321" spans="1:5">
      <c r="A321" s="109"/>
      <c r="B321" s="112"/>
      <c r="C321" s="112"/>
      <c r="E321" s="112"/>
    </row>
    <row r="322" spans="1:5">
      <c r="A322" s="109"/>
      <c r="B322" s="112"/>
      <c r="C322" s="112"/>
      <c r="E322" s="112"/>
    </row>
    <row r="323" spans="1:5">
      <c r="A323" s="109"/>
      <c r="B323" s="112"/>
      <c r="C323" s="112"/>
      <c r="E323" s="112"/>
    </row>
    <row r="324" spans="1:5">
      <c r="A324" s="109"/>
      <c r="B324" s="112"/>
      <c r="C324" s="112"/>
      <c r="E324" s="112"/>
    </row>
    <row r="325" spans="1:5">
      <c r="A325" s="109"/>
      <c r="B325" s="112"/>
      <c r="C325" s="112"/>
      <c r="E325" s="112"/>
    </row>
    <row r="326" spans="1:5">
      <c r="A326" s="109"/>
      <c r="B326" s="112"/>
      <c r="C326" s="112"/>
      <c r="E326" s="112"/>
    </row>
    <row r="327" spans="1:5">
      <c r="A327" s="109"/>
      <c r="B327" s="112"/>
      <c r="C327" s="112"/>
      <c r="E327" s="112"/>
    </row>
    <row r="328" spans="1:5">
      <c r="A328" s="109"/>
      <c r="B328" s="112"/>
      <c r="C328" s="112"/>
      <c r="E328" s="112"/>
    </row>
    <row r="329" spans="1:5">
      <c r="A329" s="109"/>
      <c r="B329" s="112"/>
      <c r="C329" s="112"/>
      <c r="E329" s="112"/>
    </row>
    <row r="330" spans="1:5">
      <c r="A330" s="109"/>
      <c r="B330" s="112"/>
      <c r="C330" s="112"/>
      <c r="E330" s="112"/>
    </row>
    <row r="331" spans="1:5">
      <c r="A331" s="109"/>
      <c r="B331" s="112"/>
      <c r="C331" s="112"/>
      <c r="E331" s="112"/>
    </row>
    <row r="332" spans="1:5">
      <c r="A332" s="109"/>
      <c r="B332" s="112"/>
      <c r="C332" s="112"/>
      <c r="E332" s="112"/>
    </row>
    <row r="333" spans="1:5">
      <c r="A333" s="109"/>
      <c r="B333" s="112"/>
      <c r="C333" s="112"/>
      <c r="E333" s="112"/>
    </row>
    <row r="334" spans="1:5">
      <c r="A334" s="109"/>
      <c r="B334" s="112"/>
      <c r="C334" s="112"/>
      <c r="E334" s="112"/>
    </row>
    <row r="335" spans="1:5">
      <c r="A335" s="109"/>
      <c r="B335" s="112"/>
      <c r="C335" s="112"/>
      <c r="E335" s="112"/>
    </row>
    <row r="336" spans="1:5">
      <c r="A336" s="109"/>
      <c r="B336" s="112"/>
      <c r="C336" s="112"/>
      <c r="E336" s="112"/>
    </row>
    <row r="337" spans="1:5">
      <c r="A337" s="109"/>
      <c r="B337" s="112"/>
      <c r="C337" s="112"/>
      <c r="E337" s="112"/>
    </row>
    <row r="338" spans="1:5">
      <c r="A338" s="109"/>
      <c r="B338" s="112"/>
      <c r="C338" s="112"/>
      <c r="E338" s="112"/>
    </row>
    <row r="339" spans="1:5">
      <c r="A339" s="109"/>
      <c r="B339" s="112"/>
      <c r="C339" s="112"/>
      <c r="E339" s="112"/>
    </row>
    <row r="340" spans="1:5">
      <c r="A340" s="109"/>
      <c r="B340" s="112"/>
      <c r="C340" s="112"/>
      <c r="E340" s="112"/>
    </row>
    <row r="341" spans="1:5">
      <c r="A341" s="109"/>
      <c r="B341" s="112"/>
      <c r="C341" s="112"/>
      <c r="E341" s="112"/>
    </row>
    <row r="342" spans="1:5">
      <c r="A342" s="109"/>
      <c r="B342" s="112"/>
      <c r="C342" s="112"/>
      <c r="E342" s="112"/>
    </row>
    <row r="343" spans="1:5">
      <c r="A343" s="109"/>
      <c r="B343" s="112"/>
      <c r="C343" s="112"/>
      <c r="E343" s="112"/>
    </row>
    <row r="344" spans="1:5">
      <c r="A344" s="109"/>
      <c r="B344" s="112"/>
      <c r="C344" s="112"/>
      <c r="E344" s="112"/>
    </row>
    <row r="345" spans="1:5">
      <c r="A345" s="109"/>
      <c r="B345" s="112"/>
      <c r="C345" s="112"/>
      <c r="E345" s="112"/>
    </row>
    <row r="346" spans="1:5">
      <c r="A346" s="109"/>
      <c r="B346" s="112"/>
      <c r="C346" s="112"/>
      <c r="E346" s="112"/>
    </row>
    <row r="347" spans="1:5">
      <c r="A347" s="109"/>
      <c r="B347" s="112"/>
      <c r="C347" s="112"/>
      <c r="E347" s="112"/>
    </row>
    <row r="348" spans="1:5">
      <c r="A348" s="109"/>
      <c r="B348" s="112"/>
      <c r="C348" s="112"/>
      <c r="E348" s="112"/>
    </row>
    <row r="349" spans="1:5">
      <c r="A349" s="109"/>
      <c r="B349" s="112"/>
      <c r="C349" s="112"/>
      <c r="E349" s="112"/>
    </row>
    <row r="350" spans="1:5">
      <c r="A350" s="109"/>
      <c r="B350" s="112"/>
      <c r="C350" s="112"/>
      <c r="E350" s="112"/>
    </row>
    <row r="351" spans="1:5">
      <c r="A351" s="109"/>
      <c r="B351" s="112"/>
      <c r="C351" s="112"/>
      <c r="E351" s="112"/>
    </row>
    <row r="352" spans="1:5">
      <c r="A352" s="109"/>
      <c r="B352" s="112"/>
      <c r="C352" s="112"/>
      <c r="E352" s="112"/>
    </row>
  </sheetData>
  <mergeCells count="4">
    <mergeCell ref="A1:E1"/>
    <mergeCell ref="B10:C10"/>
    <mergeCell ref="A15:B15"/>
    <mergeCell ref="A16:E16"/>
  </mergeCells>
  <printOptions horizontalCentered="1"/>
  <pageMargins left="0.7" right="0.7" top="1.25" bottom="0.7" header="0.5" footer="0.3"/>
  <pageSetup paperSize="9" firstPageNumber="38" orientation="portrait" useFirstPageNumber="1" r:id="rId1"/>
  <headerFooter alignWithMargins="0">
    <oddHeader xml:space="preserve"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2023&amp;"+,Regular"
</oddHeader>
    <oddFooter>&amp;C&amp;"Arial,Bold"&amp;20___________________________________________&amp;"Arial,Regular"&amp;10
&amp;"Times New Roman,Regular"&amp;14 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6"/>
  <sheetViews>
    <sheetView rightToLeft="1" view="pageBreakPreview" zoomScaleNormal="100" zoomScaleSheetLayoutView="100" zoomScalePageLayoutView="90" workbookViewId="0">
      <selection sqref="A1:E1"/>
    </sheetView>
  </sheetViews>
  <sheetFormatPr defaultColWidth="9.140625" defaultRowHeight="12.75"/>
  <cols>
    <col min="1" max="1" width="8.7109375" style="105" customWidth="1"/>
    <col min="2" max="2" width="35.28515625" style="104" customWidth="1"/>
    <col min="3" max="3" width="8.28515625" style="104" customWidth="1"/>
    <col min="4" max="4" width="17" style="494" customWidth="1"/>
    <col min="5" max="5" width="17" style="104" customWidth="1"/>
    <col min="6" max="6" width="14.28515625" style="104" bestFit="1" customWidth="1"/>
    <col min="7" max="7" width="11.7109375" style="104" bestFit="1" customWidth="1"/>
    <col min="8" max="8" width="16.42578125" style="104" bestFit="1" customWidth="1"/>
    <col min="9" max="9" width="14.42578125" style="104" bestFit="1" customWidth="1"/>
    <col min="10" max="16384" width="9.140625" style="104"/>
  </cols>
  <sheetData>
    <row r="1" spans="1:9" s="138" customFormat="1" ht="30.95" customHeight="1">
      <c r="A1" s="733" t="s">
        <v>2498</v>
      </c>
      <c r="B1" s="733"/>
      <c r="C1" s="733"/>
      <c r="D1" s="733"/>
      <c r="E1" s="733"/>
    </row>
    <row r="2" spans="1:9" ht="21.6" customHeight="1">
      <c r="A2" s="109"/>
      <c r="B2" s="112"/>
      <c r="C2" s="112"/>
      <c r="D2" s="496"/>
      <c r="E2" s="294" t="s">
        <v>1406</v>
      </c>
    </row>
    <row r="3" spans="1:9" s="74" customFormat="1" ht="28.9" customHeight="1">
      <c r="A3" s="142" t="s">
        <v>2484</v>
      </c>
      <c r="B3" s="142" t="s">
        <v>2485</v>
      </c>
      <c r="C3" s="142"/>
      <c r="D3" s="155" t="s">
        <v>2570</v>
      </c>
      <c r="E3" s="155" t="s">
        <v>2486</v>
      </c>
    </row>
    <row r="4" spans="1:9" s="147" customFormat="1" ht="22.9" customHeight="1">
      <c r="A4" s="134">
        <v>1</v>
      </c>
      <c r="B4" s="149" t="s">
        <v>2487</v>
      </c>
      <c r="C4" s="149"/>
      <c r="D4" s="132">
        <v>4138912</v>
      </c>
      <c r="E4" s="132">
        <v>4535418</v>
      </c>
      <c r="G4" s="163"/>
      <c r="H4" s="164"/>
      <c r="I4" s="163"/>
    </row>
    <row r="5" spans="1:9" s="147" customFormat="1" ht="22.9" customHeight="1">
      <c r="A5" s="134">
        <v>2</v>
      </c>
      <c r="B5" s="149" t="s">
        <v>2488</v>
      </c>
      <c r="C5" s="149"/>
      <c r="D5" s="132">
        <v>33936839</v>
      </c>
      <c r="E5" s="132">
        <v>39548881</v>
      </c>
      <c r="G5" s="163"/>
      <c r="H5" s="164"/>
      <c r="I5" s="163"/>
    </row>
    <row r="6" spans="1:9" s="147" customFormat="1" ht="22.9" customHeight="1">
      <c r="A6" s="134">
        <v>3</v>
      </c>
      <c r="B6" s="149" t="s">
        <v>2489</v>
      </c>
      <c r="C6" s="149"/>
      <c r="D6" s="132">
        <v>7550753</v>
      </c>
      <c r="E6" s="132">
        <v>4759223</v>
      </c>
      <c r="G6" s="163"/>
      <c r="H6" s="164"/>
      <c r="I6" s="163"/>
    </row>
    <row r="7" spans="1:9" s="147" customFormat="1" ht="22.9" customHeight="1">
      <c r="A7" s="134">
        <v>4</v>
      </c>
      <c r="B7" s="149" t="s">
        <v>2490</v>
      </c>
      <c r="C7" s="149"/>
      <c r="D7" s="132">
        <v>909236</v>
      </c>
      <c r="E7" s="132">
        <v>498918</v>
      </c>
      <c r="G7" s="163"/>
      <c r="H7" s="164"/>
      <c r="I7" s="163"/>
    </row>
    <row r="8" spans="1:9" s="147" customFormat="1" ht="22.9" customHeight="1">
      <c r="A8" s="134">
        <v>5</v>
      </c>
      <c r="B8" s="149" t="s">
        <v>2491</v>
      </c>
      <c r="C8" s="149"/>
      <c r="D8" s="132">
        <v>2946022</v>
      </c>
      <c r="E8" s="132">
        <v>2873392</v>
      </c>
      <c r="G8" s="163"/>
      <c r="H8" s="164"/>
      <c r="I8" s="163"/>
    </row>
    <row r="9" spans="1:9" s="147" customFormat="1" ht="22.9" customHeight="1">
      <c r="A9" s="134">
        <v>6</v>
      </c>
      <c r="B9" s="149" t="s">
        <v>2492</v>
      </c>
      <c r="C9" s="149"/>
      <c r="D9" s="132">
        <v>16802207</v>
      </c>
      <c r="E9" s="132">
        <v>28246456</v>
      </c>
      <c r="G9" s="163"/>
      <c r="H9" s="164"/>
      <c r="I9" s="163"/>
    </row>
    <row r="10" spans="1:9" s="147" customFormat="1" ht="22.9" customHeight="1">
      <c r="A10" s="134">
        <v>7</v>
      </c>
      <c r="B10" s="149" t="s">
        <v>1370</v>
      </c>
      <c r="C10" s="149"/>
      <c r="D10" s="132">
        <v>17511938</v>
      </c>
      <c r="E10" s="132">
        <v>3083646</v>
      </c>
      <c r="G10" s="163"/>
      <c r="H10" s="164"/>
      <c r="I10" s="163"/>
    </row>
    <row r="11" spans="1:9" s="147" customFormat="1" ht="22.9" customHeight="1">
      <c r="A11" s="134">
        <v>8</v>
      </c>
      <c r="B11" s="149" t="s">
        <v>2493</v>
      </c>
      <c r="C11" s="149"/>
      <c r="D11" s="132">
        <v>92083775</v>
      </c>
      <c r="E11" s="132">
        <v>101749487</v>
      </c>
      <c r="F11" s="156"/>
      <c r="G11" s="163"/>
      <c r="H11" s="164"/>
      <c r="I11" s="163"/>
    </row>
    <row r="12" spans="1:9" s="147" customFormat="1" ht="22.9" customHeight="1">
      <c r="A12" s="133" t="s">
        <v>2494</v>
      </c>
      <c r="B12" s="146" t="s">
        <v>2495</v>
      </c>
      <c r="C12" s="146"/>
      <c r="D12" s="616">
        <v>0</v>
      </c>
      <c r="E12" s="132">
        <v>792268</v>
      </c>
      <c r="F12" s="156"/>
      <c r="G12" s="163"/>
      <c r="H12" s="164"/>
      <c r="I12" s="163"/>
    </row>
    <row r="13" spans="1:9" s="147" customFormat="1" ht="24" customHeight="1" thickBot="1">
      <c r="A13" s="157"/>
      <c r="B13" s="158" t="s">
        <v>1474</v>
      </c>
      <c r="C13" s="159"/>
      <c r="D13" s="495">
        <f>SUM(D4:D12)</f>
        <v>175879682</v>
      </c>
      <c r="E13" s="495">
        <f>SUM(E4:E12)</f>
        <v>186087689</v>
      </c>
    </row>
    <row r="14" spans="1:9" ht="24.6" customHeight="1" thickTop="1">
      <c r="A14" s="157"/>
      <c r="B14" s="160"/>
      <c r="C14" s="137"/>
      <c r="D14" s="161"/>
      <c r="E14" s="161"/>
    </row>
    <row r="15" spans="1:9" ht="25.5" customHeight="1">
      <c r="A15" s="750" t="s">
        <v>1404</v>
      </c>
      <c r="B15" s="750"/>
      <c r="C15" s="148"/>
      <c r="D15" s="493"/>
      <c r="E15" s="162"/>
    </row>
    <row r="16" spans="1:9" ht="75" customHeight="1">
      <c r="A16" s="752" t="s">
        <v>2499</v>
      </c>
      <c r="B16" s="752"/>
      <c r="C16" s="752"/>
      <c r="D16" s="752"/>
      <c r="E16" s="752"/>
    </row>
  </sheetData>
  <mergeCells count="3">
    <mergeCell ref="A1:E1"/>
    <mergeCell ref="A15:B15"/>
    <mergeCell ref="A16:E16"/>
  </mergeCells>
  <printOptions horizontalCentered="1"/>
  <pageMargins left="0.7" right="0.7" top="1.25" bottom="0.7" header="0.5" footer="0.3"/>
  <pageSetup paperSize="9" firstPageNumber="39" orientation="portrait" useFirstPageNumber="1" r:id="rId1"/>
  <headerFooter alignWithMargins="0">
    <oddHeader xml:space="preserve"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2023&amp;"+,Regular"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1"/>
  <sheetViews>
    <sheetView rightToLeft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8.7109375" style="109" customWidth="1"/>
    <col min="2" max="2" width="43" style="112" customWidth="1"/>
    <col min="3" max="3" width="17" style="499" customWidth="1"/>
    <col min="4" max="4" width="17" style="112" customWidth="1"/>
    <col min="5" max="5" width="9.140625" style="112"/>
    <col min="6" max="6" width="10.5703125" style="112" bestFit="1" customWidth="1"/>
    <col min="7" max="16384" width="9.140625" style="112"/>
  </cols>
  <sheetData>
    <row r="1" spans="1:6" s="165" customFormat="1" ht="30.95" customHeight="1">
      <c r="A1" s="733" t="s">
        <v>2500</v>
      </c>
      <c r="B1" s="733"/>
      <c r="C1" s="733"/>
      <c r="D1" s="733"/>
    </row>
    <row r="2" spans="1:6" ht="21.6" customHeight="1">
      <c r="A2" s="166"/>
      <c r="B2" s="167"/>
      <c r="C2" s="167"/>
      <c r="D2" s="168" t="s">
        <v>1406</v>
      </c>
    </row>
    <row r="3" spans="1:6" s="75" customFormat="1" ht="28.9" customHeight="1">
      <c r="A3" s="142" t="s">
        <v>2484</v>
      </c>
      <c r="B3" s="142" t="s">
        <v>2485</v>
      </c>
      <c r="C3" s="169" t="s">
        <v>2570</v>
      </c>
      <c r="D3" s="169" t="s">
        <v>2486</v>
      </c>
    </row>
    <row r="4" spans="1:6" s="81" customFormat="1" ht="22.9" customHeight="1">
      <c r="A4" s="134">
        <v>1</v>
      </c>
      <c r="B4" s="149" t="s">
        <v>2487</v>
      </c>
      <c r="C4" s="295">
        <v>523722</v>
      </c>
      <c r="D4" s="295">
        <v>320324</v>
      </c>
      <c r="F4" s="132"/>
    </row>
    <row r="5" spans="1:6" s="81" customFormat="1" ht="22.9" customHeight="1">
      <c r="A5" s="134">
        <v>2</v>
      </c>
      <c r="B5" s="149" t="s">
        <v>2488</v>
      </c>
      <c r="C5" s="295">
        <v>11012323</v>
      </c>
      <c r="D5" s="295">
        <v>1912747</v>
      </c>
      <c r="F5" s="132"/>
    </row>
    <row r="6" spans="1:6" s="81" customFormat="1" ht="22.9" customHeight="1">
      <c r="A6" s="134">
        <v>3</v>
      </c>
      <c r="B6" s="149" t="s">
        <v>2489</v>
      </c>
      <c r="C6" s="295">
        <v>1941089</v>
      </c>
      <c r="D6" s="295">
        <v>758613</v>
      </c>
      <c r="F6" s="132"/>
    </row>
    <row r="7" spans="1:6" s="81" customFormat="1" ht="22.9" customHeight="1">
      <c r="A7" s="134">
        <v>4</v>
      </c>
      <c r="B7" s="149" t="s">
        <v>2490</v>
      </c>
      <c r="C7" s="295">
        <v>282385</v>
      </c>
      <c r="D7" s="295">
        <v>111237</v>
      </c>
      <c r="F7" s="132"/>
    </row>
    <row r="8" spans="1:6" s="81" customFormat="1" ht="22.9" customHeight="1">
      <c r="A8" s="134">
        <v>5</v>
      </c>
      <c r="B8" s="149" t="s">
        <v>2491</v>
      </c>
      <c r="C8" s="295">
        <v>565362</v>
      </c>
      <c r="D8" s="295">
        <v>268404</v>
      </c>
      <c r="F8" s="132"/>
    </row>
    <row r="9" spans="1:6" s="81" customFormat="1" ht="22.9" customHeight="1">
      <c r="A9" s="134">
        <v>6</v>
      </c>
      <c r="B9" s="170" t="s">
        <v>2492</v>
      </c>
      <c r="C9" s="295">
        <v>19509</v>
      </c>
      <c r="D9" s="295">
        <v>9942</v>
      </c>
      <c r="F9" s="132"/>
    </row>
    <row r="10" spans="1:6" s="81" customFormat="1" ht="22.9" customHeight="1">
      <c r="A10" s="134">
        <v>7</v>
      </c>
      <c r="B10" s="149" t="s">
        <v>1370</v>
      </c>
      <c r="C10" s="295">
        <v>1362041</v>
      </c>
      <c r="D10" s="295">
        <v>1625717</v>
      </c>
      <c r="F10" s="132"/>
    </row>
    <row r="11" spans="1:6" s="81" customFormat="1" ht="22.9" customHeight="1">
      <c r="A11" s="134">
        <v>8</v>
      </c>
      <c r="B11" s="149" t="s">
        <v>2493</v>
      </c>
      <c r="C11" s="295">
        <v>24422315</v>
      </c>
      <c r="D11" s="295">
        <v>64621520</v>
      </c>
      <c r="F11" s="132"/>
    </row>
    <row r="12" spans="1:6" s="81" customFormat="1" ht="24" customHeight="1" thickBot="1">
      <c r="A12" s="171"/>
      <c r="B12" s="172" t="s">
        <v>1474</v>
      </c>
      <c r="C12" s="296">
        <f>SUM(C4:C11)</f>
        <v>40128746</v>
      </c>
      <c r="D12" s="296">
        <f>SUM(D4:D11)</f>
        <v>69628504</v>
      </c>
    </row>
    <row r="13" spans="1:6" ht="38.25" customHeight="1" thickTop="1">
      <c r="A13" s="173"/>
      <c r="C13" s="497"/>
      <c r="D13" s="136"/>
    </row>
    <row r="14" spans="1:6" ht="27" customHeight="1">
      <c r="A14" s="753" t="s">
        <v>2501</v>
      </c>
      <c r="B14" s="753"/>
      <c r="C14" s="498"/>
      <c r="D14" s="75"/>
    </row>
    <row r="15" spans="1:6" ht="16.899999999999999" customHeight="1">
      <c r="A15" s="751" t="s">
        <v>2502</v>
      </c>
      <c r="B15" s="751"/>
      <c r="C15" s="751"/>
      <c r="D15" s="751"/>
    </row>
    <row r="16" spans="1:6">
      <c r="A16" s="751"/>
      <c r="B16" s="751"/>
      <c r="C16" s="751"/>
      <c r="D16" s="751"/>
    </row>
    <row r="17" spans="1:4">
      <c r="A17" s="751"/>
      <c r="B17" s="751"/>
      <c r="C17" s="751"/>
      <c r="D17" s="751"/>
    </row>
    <row r="18" spans="1:4">
      <c r="A18" s="751"/>
      <c r="B18" s="751"/>
      <c r="C18" s="751"/>
      <c r="D18" s="751"/>
    </row>
    <row r="19" spans="1:4">
      <c r="A19" s="751"/>
      <c r="B19" s="751"/>
      <c r="C19" s="751"/>
      <c r="D19" s="751"/>
    </row>
    <row r="20" spans="1:4">
      <c r="A20" s="751"/>
      <c r="B20" s="751"/>
      <c r="C20" s="751"/>
      <c r="D20" s="751"/>
    </row>
    <row r="21" spans="1:4">
      <c r="A21" s="751"/>
      <c r="B21" s="751"/>
      <c r="C21" s="751"/>
      <c r="D21" s="751"/>
    </row>
  </sheetData>
  <mergeCells count="3">
    <mergeCell ref="A1:D1"/>
    <mergeCell ref="A14:B14"/>
    <mergeCell ref="A15:D21"/>
  </mergeCells>
  <printOptions horizontalCentered="1"/>
  <pageMargins left="0.7" right="0.7" top="1.25" bottom="0.7" header="0.5" footer="0.3"/>
  <pageSetup paperSize="9" firstPageNumber="40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2023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7"/>
  <sheetViews>
    <sheetView rightToLeft="1" view="pageBreakPreview" zoomScale="120" zoomScaleNormal="100" zoomScaleSheetLayoutView="120" workbookViewId="0">
      <selection sqref="A1:F1"/>
    </sheetView>
  </sheetViews>
  <sheetFormatPr defaultColWidth="6.140625" defaultRowHeight="27" customHeight="1"/>
  <cols>
    <col min="1" max="1" width="24.7109375" style="15" customWidth="1"/>
    <col min="2" max="2" width="12.28515625" style="16" customWidth="1"/>
    <col min="3" max="3" width="10.7109375" style="16" customWidth="1"/>
    <col min="4" max="4" width="11.7109375" style="16" customWidth="1"/>
    <col min="5" max="5" width="13.7109375" style="16" customWidth="1"/>
    <col min="6" max="6" width="12.28515625" style="16" customWidth="1"/>
    <col min="7" max="16384" width="6.140625" style="15"/>
  </cols>
  <sheetData>
    <row r="1" spans="1:9" ht="30.95" customHeight="1">
      <c r="A1" s="754" t="s">
        <v>2503</v>
      </c>
      <c r="B1" s="754"/>
      <c r="C1" s="754"/>
      <c r="D1" s="754"/>
      <c r="E1" s="754"/>
      <c r="F1" s="754"/>
    </row>
    <row r="2" spans="1:9" ht="21.6" customHeight="1">
      <c r="A2" s="434"/>
      <c r="B2" s="435"/>
      <c r="C2" s="435"/>
      <c r="D2" s="435"/>
      <c r="E2" s="755" t="s">
        <v>2504</v>
      </c>
      <c r="F2" s="755"/>
    </row>
    <row r="3" spans="1:9" s="19" customFormat="1" ht="36" customHeight="1">
      <c r="A3" s="674" t="s">
        <v>2505</v>
      </c>
      <c r="B3" s="675" t="s">
        <v>2581</v>
      </c>
      <c r="C3" s="692" t="s">
        <v>2506</v>
      </c>
      <c r="D3" s="675" t="s">
        <v>2507</v>
      </c>
      <c r="E3" s="675" t="s">
        <v>2508</v>
      </c>
      <c r="F3" s="675" t="s">
        <v>2582</v>
      </c>
    </row>
    <row r="4" spans="1:9" s="18" customFormat="1" ht="21" customHeight="1">
      <c r="A4" s="676" t="s">
        <v>2509</v>
      </c>
      <c r="B4" s="677">
        <v>2010000</v>
      </c>
      <c r="C4" s="677">
        <v>4420000</v>
      </c>
      <c r="D4" s="677">
        <v>-4320000</v>
      </c>
      <c r="E4" s="678">
        <f>C4+D4</f>
        <v>100000</v>
      </c>
      <c r="F4" s="677">
        <f>SUM(E4+B4)</f>
        <v>2110000</v>
      </c>
    </row>
    <row r="5" spans="1:9" s="18" customFormat="1" ht="21" customHeight="1">
      <c r="A5" s="676" t="s">
        <v>2510</v>
      </c>
      <c r="B5" s="677">
        <v>129000</v>
      </c>
      <c r="C5" s="677">
        <v>516000</v>
      </c>
      <c r="D5" s="677">
        <v>-516000</v>
      </c>
      <c r="E5" s="695">
        <f t="shared" ref="E5:E7" si="0">C5+D5</f>
        <v>0</v>
      </c>
      <c r="F5" s="677">
        <f t="shared" ref="F5:F8" si="1">SUM(E5+B5)</f>
        <v>129000</v>
      </c>
    </row>
    <row r="6" spans="1:9" s="18" customFormat="1" ht="21" customHeight="1">
      <c r="A6" s="676" t="s">
        <v>2511</v>
      </c>
      <c r="B6" s="677">
        <v>731000</v>
      </c>
      <c r="C6" s="677">
        <v>312000</v>
      </c>
      <c r="D6" s="677">
        <v>-312000</v>
      </c>
      <c r="E6" s="696">
        <f t="shared" si="0"/>
        <v>0</v>
      </c>
      <c r="F6" s="677">
        <f t="shared" si="1"/>
        <v>731000</v>
      </c>
    </row>
    <row r="7" spans="1:9" s="18" customFormat="1" ht="25.15" hidden="1" customHeight="1">
      <c r="A7" s="679" t="s">
        <v>2512</v>
      </c>
      <c r="B7" s="680"/>
      <c r="C7" s="677"/>
      <c r="D7" s="677"/>
      <c r="E7" s="677">
        <f t="shared" si="0"/>
        <v>0</v>
      </c>
      <c r="F7" s="677">
        <f t="shared" si="1"/>
        <v>0</v>
      </c>
    </row>
    <row r="8" spans="1:9" s="18" customFormat="1" ht="21" customHeight="1">
      <c r="A8" s="681" t="s">
        <v>2513</v>
      </c>
      <c r="B8" s="680">
        <v>2620000</v>
      </c>
      <c r="C8" s="677">
        <v>600000</v>
      </c>
      <c r="D8" s="677">
        <v>-700000</v>
      </c>
      <c r="E8" s="678">
        <f>C8+D8</f>
        <v>-100000</v>
      </c>
      <c r="F8" s="677">
        <f t="shared" si="1"/>
        <v>2520000</v>
      </c>
    </row>
    <row r="9" spans="1:9" s="18" customFormat="1" ht="21" customHeight="1">
      <c r="A9" s="682" t="s">
        <v>2514</v>
      </c>
      <c r="B9" s="683">
        <f>SUM(B4:B8)</f>
        <v>5490000</v>
      </c>
      <c r="C9" s="683">
        <f>SUM(C4:C8)</f>
        <v>5848000</v>
      </c>
      <c r="D9" s="683">
        <f>SUM(D4:D8)</f>
        <v>-5848000</v>
      </c>
      <c r="E9" s="694">
        <f t="shared" ref="E9:E15" si="2">C9+D9</f>
        <v>0</v>
      </c>
      <c r="F9" s="683">
        <f t="shared" ref="F9:F14" si="3">SUM(E9+B9)</f>
        <v>5490000</v>
      </c>
    </row>
    <row r="10" spans="1:9" s="18" customFormat="1" ht="21" customHeight="1">
      <c r="A10" s="684" t="s">
        <v>2515</v>
      </c>
      <c r="B10" s="680">
        <v>2895200</v>
      </c>
      <c r="C10" s="677">
        <v>376000</v>
      </c>
      <c r="D10" s="685">
        <v>0</v>
      </c>
      <c r="E10" s="686">
        <f t="shared" si="2"/>
        <v>376000</v>
      </c>
      <c r="F10" s="677">
        <f t="shared" si="3"/>
        <v>3271200</v>
      </c>
    </row>
    <row r="11" spans="1:9" s="18" customFormat="1" ht="21" customHeight="1">
      <c r="A11" s="679" t="s">
        <v>2516</v>
      </c>
      <c r="B11" s="680">
        <v>5687000</v>
      </c>
      <c r="C11" s="680">
        <v>1128000</v>
      </c>
      <c r="D11" s="677">
        <v>-940000</v>
      </c>
      <c r="E11" s="686">
        <f t="shared" si="2"/>
        <v>188000</v>
      </c>
      <c r="F11" s="677">
        <f t="shared" si="3"/>
        <v>5875000</v>
      </c>
    </row>
    <row r="12" spans="1:9" s="18" customFormat="1" ht="21" customHeight="1">
      <c r="A12" s="676" t="s">
        <v>2517</v>
      </c>
      <c r="B12" s="687">
        <v>2657252</v>
      </c>
      <c r="C12" s="677">
        <v>42159</v>
      </c>
      <c r="D12" s="677">
        <v>-10812</v>
      </c>
      <c r="E12" s="686">
        <f t="shared" si="2"/>
        <v>31347</v>
      </c>
      <c r="F12" s="677">
        <f t="shared" si="3"/>
        <v>2688599</v>
      </c>
    </row>
    <row r="13" spans="1:9" s="18" customFormat="1" ht="21" customHeight="1">
      <c r="A13" s="676" t="s">
        <v>2583</v>
      </c>
      <c r="B13" s="693">
        <v>0</v>
      </c>
      <c r="C13" s="677">
        <v>564000</v>
      </c>
      <c r="D13" s="685">
        <v>0</v>
      </c>
      <c r="E13" s="686">
        <f t="shared" si="2"/>
        <v>564000</v>
      </c>
      <c r="F13" s="677">
        <f t="shared" si="3"/>
        <v>564000</v>
      </c>
    </row>
    <row r="14" spans="1:9" s="18" customFormat="1" ht="21" customHeight="1">
      <c r="A14" s="682" t="s">
        <v>2518</v>
      </c>
      <c r="B14" s="683">
        <f>SUM(B10:B13)</f>
        <v>11239452</v>
      </c>
      <c r="C14" s="683">
        <f>SUM(C10:C13)</f>
        <v>2110159</v>
      </c>
      <c r="D14" s="683">
        <f>SUM(D10:D13)</f>
        <v>-950812</v>
      </c>
      <c r="E14" s="688">
        <f>C14+D14</f>
        <v>1159347</v>
      </c>
      <c r="F14" s="683">
        <f t="shared" si="3"/>
        <v>12398799</v>
      </c>
    </row>
    <row r="15" spans="1:9" s="17" customFormat="1" ht="21" customHeight="1" thickBot="1">
      <c r="A15" s="689" t="s">
        <v>2519</v>
      </c>
      <c r="B15" s="690">
        <f>B14+B9</f>
        <v>16729452</v>
      </c>
      <c r="C15" s="690">
        <f>C14+C9</f>
        <v>7958159</v>
      </c>
      <c r="D15" s="690">
        <f>D14+D9</f>
        <v>-6798812</v>
      </c>
      <c r="E15" s="691">
        <f t="shared" si="2"/>
        <v>1159347</v>
      </c>
      <c r="F15" s="690">
        <f>F14+F9</f>
        <v>17888799</v>
      </c>
      <c r="H15" s="757"/>
      <c r="I15" s="758"/>
    </row>
    <row r="16" spans="1:9" ht="27" customHeight="1" thickTop="1"/>
    <row r="17" spans="1:6" ht="66.75" customHeight="1">
      <c r="A17" s="756" t="s">
        <v>2545</v>
      </c>
      <c r="B17" s="756"/>
      <c r="C17" s="756"/>
      <c r="D17" s="756"/>
      <c r="E17" s="756"/>
      <c r="F17" s="756"/>
    </row>
  </sheetData>
  <mergeCells count="4">
    <mergeCell ref="A1:F1"/>
    <mergeCell ref="E2:F2"/>
    <mergeCell ref="A17:F17"/>
    <mergeCell ref="H15:I15"/>
  </mergeCells>
  <printOptions horizontalCentered="1"/>
  <pageMargins left="0.7" right="0.7" top="1.25" bottom="0.7" header="0.5" footer="0.3"/>
  <pageSetup paperSize="9" firstPageNumber="41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2023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9"/>
  <sheetViews>
    <sheetView rightToLeft="1" view="pageBreakPreview" zoomScaleNormal="100" zoomScaleSheetLayoutView="100" zoomScalePageLayoutView="90" workbookViewId="0">
      <selection sqref="A1:D1"/>
    </sheetView>
  </sheetViews>
  <sheetFormatPr defaultColWidth="9.140625" defaultRowHeight="12.75"/>
  <cols>
    <col min="1" max="1" width="39.140625" style="58" customWidth="1"/>
    <col min="2" max="2" width="15.85546875" style="58" customWidth="1"/>
    <col min="3" max="3" width="15.7109375" style="181" customWidth="1"/>
    <col min="4" max="4" width="15.7109375" style="182" customWidth="1"/>
    <col min="5" max="5" width="12.140625" style="471" bestFit="1" customWidth="1"/>
    <col min="6" max="6" width="13.140625" style="58" bestFit="1" customWidth="1"/>
    <col min="7" max="16384" width="9.140625" style="58"/>
  </cols>
  <sheetData>
    <row r="1" spans="1:7" ht="30.95" customHeight="1">
      <c r="A1" s="759" t="s">
        <v>2520</v>
      </c>
      <c r="B1" s="759"/>
      <c r="C1" s="759"/>
      <c r="D1" s="759"/>
      <c r="E1" s="468"/>
      <c r="F1" s="174"/>
      <c r="G1" s="174"/>
    </row>
    <row r="2" spans="1:7" ht="21.6" customHeight="1">
      <c r="A2" s="760" t="s">
        <v>2504</v>
      </c>
      <c r="B2" s="760"/>
      <c r="C2" s="760"/>
      <c r="D2" s="760"/>
      <c r="E2" s="468"/>
      <c r="F2" s="174"/>
      <c r="G2" s="174"/>
    </row>
    <row r="3" spans="1:7" s="34" customFormat="1" ht="28.9" customHeight="1">
      <c r="A3" s="175" t="s">
        <v>1490</v>
      </c>
      <c r="B3" s="176"/>
      <c r="C3" s="175">
        <v>2023</v>
      </c>
      <c r="D3" s="175">
        <v>2022</v>
      </c>
      <c r="E3" s="469"/>
    </row>
    <row r="4" spans="1:7" s="35" customFormat="1" ht="24.75" hidden="1" customHeight="1">
      <c r="A4" s="177" t="s">
        <v>2521</v>
      </c>
      <c r="B4" s="177"/>
      <c r="C4" s="178">
        <v>0</v>
      </c>
      <c r="D4" s="178">
        <v>0</v>
      </c>
      <c r="E4" s="470"/>
    </row>
    <row r="5" spans="1:7" s="35" customFormat="1" ht="24.75" hidden="1" customHeight="1">
      <c r="A5" s="177" t="s">
        <v>2522</v>
      </c>
      <c r="B5" s="177"/>
      <c r="C5" s="178">
        <v>0</v>
      </c>
      <c r="D5" s="178">
        <v>0</v>
      </c>
      <c r="E5" s="470"/>
    </row>
    <row r="6" spans="1:7" s="35" customFormat="1" ht="28.7" customHeight="1">
      <c r="A6" s="177" t="s">
        <v>2523</v>
      </c>
      <c r="B6" s="177"/>
      <c r="C6" s="297">
        <v>125100</v>
      </c>
      <c r="D6" s="297">
        <v>125100</v>
      </c>
      <c r="E6" s="470"/>
      <c r="F6" s="467"/>
    </row>
    <row r="7" spans="1:7" s="35" customFormat="1" ht="28.7" customHeight="1">
      <c r="A7" s="179" t="s">
        <v>2524</v>
      </c>
      <c r="B7" s="179"/>
      <c r="C7" s="573">
        <v>-28567</v>
      </c>
      <c r="D7" s="573">
        <v>-94459</v>
      </c>
      <c r="E7" s="470"/>
    </row>
    <row r="8" spans="1:7" s="35" customFormat="1" ht="24.75" hidden="1" customHeight="1">
      <c r="A8" s="177" t="s">
        <v>2525</v>
      </c>
      <c r="B8" s="177"/>
      <c r="C8" s="297"/>
      <c r="D8" s="297"/>
      <c r="E8" s="470"/>
    </row>
    <row r="9" spans="1:7" s="35" customFormat="1" ht="25.15" customHeight="1" thickBot="1">
      <c r="A9" s="180" t="s">
        <v>2526</v>
      </c>
      <c r="B9" s="180"/>
      <c r="C9" s="298">
        <f>SUM(C4:C7)</f>
        <v>96533</v>
      </c>
      <c r="D9" s="298">
        <f>SUM(D4:D7)</f>
        <v>30641</v>
      </c>
      <c r="E9" s="470"/>
    </row>
    <row r="10" spans="1:7" ht="13.5" thickTop="1">
      <c r="A10" s="62"/>
      <c r="B10" s="62"/>
      <c r="D10" s="181"/>
    </row>
    <row r="11" spans="1:7">
      <c r="A11" s="62"/>
      <c r="B11" s="62"/>
      <c r="D11" s="181"/>
    </row>
    <row r="12" spans="1:7" ht="24.75" customHeight="1">
      <c r="A12" s="62"/>
      <c r="B12" s="62"/>
      <c r="D12" s="181"/>
    </row>
    <row r="13" spans="1:7" ht="42" customHeight="1">
      <c r="A13" s="761" t="s">
        <v>2527</v>
      </c>
      <c r="B13" s="761"/>
      <c r="C13" s="761"/>
      <c r="D13" s="761"/>
    </row>
    <row r="14" spans="1:7" ht="20.25" customHeight="1">
      <c r="A14" s="59"/>
      <c r="B14" s="59"/>
      <c r="D14" s="181"/>
    </row>
    <row r="15" spans="1:7">
      <c r="A15" s="62"/>
      <c r="B15" s="62"/>
      <c r="D15" s="181"/>
    </row>
    <row r="16" spans="1:7">
      <c r="A16" s="62"/>
      <c r="B16" s="62"/>
      <c r="D16" s="181"/>
    </row>
    <row r="17" spans="1:4">
      <c r="A17" s="62"/>
      <c r="B17" s="62"/>
      <c r="D17" s="181"/>
    </row>
    <row r="18" spans="1:4">
      <c r="A18" s="62"/>
      <c r="B18" s="62"/>
      <c r="D18" s="181"/>
    </row>
    <row r="19" spans="1:4">
      <c r="A19" s="62"/>
      <c r="B19" s="62"/>
      <c r="D19" s="181"/>
    </row>
    <row r="20" spans="1:4">
      <c r="A20" s="62"/>
      <c r="B20" s="62"/>
      <c r="D20" s="181"/>
    </row>
    <row r="21" spans="1:4">
      <c r="A21" s="62"/>
      <c r="B21" s="62"/>
      <c r="D21" s="181"/>
    </row>
    <row r="22" spans="1:4">
      <c r="A22" s="62"/>
      <c r="B22" s="62"/>
      <c r="D22" s="181"/>
    </row>
    <row r="23" spans="1:4">
      <c r="A23" s="62"/>
      <c r="B23" s="62"/>
      <c r="D23" s="181"/>
    </row>
    <row r="24" spans="1:4">
      <c r="A24" s="62"/>
      <c r="B24" s="62"/>
      <c r="D24" s="181"/>
    </row>
    <row r="25" spans="1:4">
      <c r="A25" s="62"/>
      <c r="B25" s="62"/>
      <c r="D25" s="181"/>
    </row>
    <row r="26" spans="1:4">
      <c r="A26" s="62"/>
      <c r="B26" s="62"/>
      <c r="D26" s="181"/>
    </row>
    <row r="27" spans="1:4">
      <c r="A27" s="62"/>
      <c r="B27" s="62"/>
      <c r="D27" s="181"/>
    </row>
    <row r="28" spans="1:4">
      <c r="A28" s="62"/>
      <c r="B28" s="62"/>
      <c r="D28" s="181"/>
    </row>
    <row r="29" spans="1:4">
      <c r="A29" s="62"/>
      <c r="B29" s="62"/>
      <c r="D29" s="181"/>
    </row>
    <row r="30" spans="1:4">
      <c r="A30" s="62"/>
      <c r="B30" s="62"/>
      <c r="D30" s="181"/>
    </row>
    <row r="31" spans="1:4">
      <c r="A31" s="62"/>
      <c r="B31" s="62"/>
      <c r="D31" s="181"/>
    </row>
    <row r="32" spans="1:4">
      <c r="A32" s="62"/>
      <c r="B32" s="62"/>
      <c r="D32" s="181"/>
    </row>
    <row r="33" spans="1:4">
      <c r="A33" s="62"/>
      <c r="B33" s="62"/>
      <c r="D33" s="181"/>
    </row>
    <row r="34" spans="1:4">
      <c r="A34" s="62"/>
      <c r="B34" s="62"/>
      <c r="D34" s="181"/>
    </row>
    <row r="35" spans="1:4">
      <c r="A35" s="62"/>
      <c r="B35" s="62"/>
      <c r="D35" s="181"/>
    </row>
    <row r="36" spans="1:4">
      <c r="A36" s="62"/>
      <c r="B36" s="62"/>
      <c r="D36" s="181"/>
    </row>
    <row r="37" spans="1:4">
      <c r="A37" s="62"/>
      <c r="B37" s="62"/>
      <c r="D37" s="181"/>
    </row>
    <row r="38" spans="1:4">
      <c r="A38" s="62"/>
      <c r="B38" s="62"/>
      <c r="D38" s="181"/>
    </row>
    <row r="39" spans="1:4">
      <c r="A39" s="62"/>
      <c r="B39" s="62"/>
      <c r="D39" s="181"/>
    </row>
    <row r="40" spans="1:4">
      <c r="A40" s="62"/>
      <c r="B40" s="62"/>
      <c r="D40" s="181"/>
    </row>
    <row r="41" spans="1:4">
      <c r="A41" s="62"/>
      <c r="B41" s="62"/>
      <c r="D41" s="181"/>
    </row>
    <row r="42" spans="1:4">
      <c r="A42" s="62"/>
      <c r="B42" s="62"/>
      <c r="D42" s="181"/>
    </row>
    <row r="43" spans="1:4">
      <c r="A43" s="62"/>
      <c r="B43" s="62"/>
      <c r="D43" s="181"/>
    </row>
    <row r="44" spans="1:4">
      <c r="A44" s="62"/>
      <c r="B44" s="62"/>
      <c r="D44" s="181"/>
    </row>
    <row r="45" spans="1:4">
      <c r="A45" s="62"/>
      <c r="B45" s="62"/>
      <c r="D45" s="181"/>
    </row>
    <row r="46" spans="1:4">
      <c r="A46" s="62"/>
      <c r="B46" s="62"/>
      <c r="D46" s="181"/>
    </row>
    <row r="47" spans="1:4">
      <c r="A47" s="62"/>
      <c r="B47" s="62"/>
      <c r="D47" s="181"/>
    </row>
    <row r="48" spans="1:4">
      <c r="A48" s="62"/>
      <c r="B48" s="62"/>
      <c r="D48" s="181"/>
    </row>
    <row r="49" spans="1:4">
      <c r="A49" s="62"/>
      <c r="B49" s="62"/>
      <c r="D49" s="181"/>
    </row>
  </sheetData>
  <mergeCells count="3">
    <mergeCell ref="A1:D1"/>
    <mergeCell ref="A2:D2"/>
    <mergeCell ref="A13:D13"/>
  </mergeCells>
  <printOptions horizontalCentered="1"/>
  <pageMargins left="0.7" right="0.7" top="1.25" bottom="0.7" header="0.5" footer="0.3"/>
  <pageSetup paperSize="9" firstPageNumber="42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2023</oddHeader>
    <oddFooter>&amp;C&amp;"Arial,Bold"&amp;20___________________________________________&amp;"Arabic Transparent,Regular"&amp;14
&amp;"Times New Roman,Regular"&amp;P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7" ma:contentTypeDescription="Create a new document." ma:contentTypeScope="" ma:versionID="6746c8e988c4b409421f7701a04d5757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2ea47997d7fd8ee67aaab3cbe524de96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200CE0-AA69-481A-A15C-0908099FD6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9F9BAB-FEE0-47F2-BFF4-D09A4F80C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22</vt:i4>
      </vt:variant>
    </vt:vector>
  </HeadingPairs>
  <TitlesOfParts>
    <vt:vector size="46" baseType="lpstr">
      <vt:lpstr>Meta3</vt:lpstr>
      <vt:lpstr>Meta4</vt:lpstr>
      <vt:lpstr>Meta5&amp;9</vt:lpstr>
      <vt:lpstr>Meta8</vt:lpstr>
      <vt:lpstr>Meta11</vt:lpstr>
      <vt:lpstr>Meta</vt:lpstr>
      <vt:lpstr> بيان الإيرادات والمصروفات</vt:lpstr>
      <vt:lpstr>إيرادات النفط </vt:lpstr>
      <vt:lpstr>مصروفات وايرادات الوزارات</vt:lpstr>
      <vt:lpstr>الايرادات</vt:lpstr>
      <vt:lpstr>تفصيل الإيرادات</vt:lpstr>
      <vt:lpstr>الميزانية المعتمدة</vt:lpstr>
      <vt:lpstr>مناقلات الميزانية  </vt:lpstr>
      <vt:lpstr>مصروفات الوزارات</vt:lpstr>
      <vt:lpstr>تفصيل المصروفات </vt:lpstr>
      <vt:lpstr>Meta 12</vt:lpstr>
      <vt:lpstr>مصروفات الميزانية التحويلية</vt:lpstr>
      <vt:lpstr>مشاريع </vt:lpstr>
      <vt:lpstr>المقبوضات والمدفوعات</vt:lpstr>
      <vt:lpstr>المطلوبات المستحقة </vt:lpstr>
      <vt:lpstr>المصروفات المستحقة </vt:lpstr>
      <vt:lpstr>الارتباطات</vt:lpstr>
      <vt:lpstr>التمويـل</vt:lpstr>
      <vt:lpstr>التسهيلات الإئتمانية </vt:lpstr>
      <vt:lpstr>' بيان الإيرادات والمصروفات'!Print_Area</vt:lpstr>
      <vt:lpstr>الارتباطات!Print_Area</vt:lpstr>
      <vt:lpstr>الايرادات!Print_Area</vt:lpstr>
      <vt:lpstr>'التسهيلات الإئتمانية '!Print_Area</vt:lpstr>
      <vt:lpstr>التمويـل!Print_Area</vt:lpstr>
      <vt:lpstr>'المصروفات المستحقة '!Print_Area</vt:lpstr>
      <vt:lpstr>'المطلوبات المستحقة '!Print_Area</vt:lpstr>
      <vt:lpstr>'المقبوضات والمدفوعات'!Print_Area</vt:lpstr>
      <vt:lpstr>'الميزانية المعتمدة'!Print_Area</vt:lpstr>
      <vt:lpstr>'إيرادات النفط '!Print_Area</vt:lpstr>
      <vt:lpstr>'تفصيل الإيرادات'!Print_Area</vt:lpstr>
      <vt:lpstr>'تفصيل المصروفات '!Print_Area</vt:lpstr>
      <vt:lpstr>'مشاريع '!Print_Area</vt:lpstr>
      <vt:lpstr>'مصروفات الميزانية التحويلية'!Print_Area</vt:lpstr>
      <vt:lpstr>'مصروفات الوزارات'!Print_Area</vt:lpstr>
      <vt:lpstr>'مصروفات وايرادات الوزارات'!Print_Area</vt:lpstr>
      <vt:lpstr>'مناقلات الميزانية  '!Print_Area</vt:lpstr>
      <vt:lpstr>'تفصيل الإيرادات'!Print_Titles</vt:lpstr>
      <vt:lpstr>'تفصيل المصروفات '!Print_Titles</vt:lpstr>
      <vt:lpstr>'مصروفات الميزانية التحويلية'!Print_Titles</vt:lpstr>
      <vt:lpstr>'مصروفات وايرادات الوزارات'!Print_Titles</vt:lpstr>
      <vt:lpstr>'مناقلات الميزانية  '!Print_Titles</vt:lpstr>
    </vt:vector>
  </TitlesOfParts>
  <Manager/>
  <Company>Ministry of Finance &amp; National Economy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NAO</dc:creator>
  <cp:keywords/>
  <dc:description/>
  <cp:lastModifiedBy>Nawara Abdulelah AlMoalem</cp:lastModifiedBy>
  <cp:revision/>
  <cp:lastPrinted>2024-07-08T07:46:32Z</cp:lastPrinted>
  <dcterms:created xsi:type="dcterms:W3CDTF">2003-05-10T11:11:16Z</dcterms:created>
  <dcterms:modified xsi:type="dcterms:W3CDTF">2024-09-19T06:53:17Z</dcterms:modified>
  <cp:category/>
  <cp:contentStatus/>
</cp:coreProperties>
</file>